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a\OneDrive - DLF\Skrivebord\"/>
    </mc:Choice>
  </mc:AlternateContent>
  <xr:revisionPtr revIDLastSave="0" documentId="8_{0AE3318C-AEEE-403B-A9EC-D4A469E37291}" xr6:coauthVersionLast="47" xr6:coauthVersionMax="47" xr10:uidLastSave="{00000000-0000-0000-0000-000000000000}"/>
  <bookViews>
    <workbookView xWindow="20" yWindow="620" windowWidth="19180" windowHeight="1018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'Ark1'!$C$205</definedName>
    <definedName name="trin28">'Ark1'!$C$206</definedName>
    <definedName name="trin29">'Ark1'!$C$207</definedName>
    <definedName name="trin30">'Ark1'!$C$208</definedName>
    <definedName name="trin31">'Ark1'!$C$209</definedName>
    <definedName name="trin32">'Ark1'!$C$210</definedName>
    <definedName name="trin33">'Ark1'!$C$211</definedName>
    <definedName name="trin34">'Ark1'!$C$212</definedName>
    <definedName name="trin35">'Ark1'!$C$213</definedName>
    <definedName name="trin36">'Ark1'!$C$214</definedName>
    <definedName name="trin37">'Ark1'!$C$215</definedName>
    <definedName name="trin38">'Ark1'!$C$216</definedName>
    <definedName name="trin39">'Ark1'!$C$217</definedName>
    <definedName name="trin40">'Ark1'!$C$218</definedName>
    <definedName name="trin41">'Ark1'!$C$219</definedName>
    <definedName name="trin42">'Ark1'!$C$220</definedName>
    <definedName name="trin43">'Ark1'!$C$221</definedName>
    <definedName name="trin44">'Ark1'!$C$222</definedName>
    <definedName name="trin45">'Ark1'!$C$223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0" i="1" l="1"/>
  <c r="B163" i="1"/>
  <c r="B105" i="1"/>
  <c r="B94" i="1"/>
  <c r="I183" i="1"/>
  <c r="I182" i="1"/>
  <c r="I154" i="1"/>
  <c r="I153" i="1"/>
  <c r="I125" i="1"/>
  <c r="I124" i="1"/>
  <c r="I181" i="1"/>
  <c r="I152" i="1"/>
  <c r="I123" i="1"/>
  <c r="B184" i="1"/>
  <c r="B183" i="1"/>
  <c r="B182" i="1"/>
  <c r="B181" i="1"/>
  <c r="B169" i="1" l="1"/>
  <c r="B167" i="1"/>
  <c r="B166" i="1"/>
  <c r="B165" i="1"/>
  <c r="B156" i="1"/>
  <c r="B154" i="1"/>
  <c r="B153" i="1"/>
  <c r="B152" i="1"/>
  <c r="B139" i="1"/>
  <c r="B137" i="1"/>
  <c r="B136" i="1"/>
  <c r="B135" i="1"/>
  <c r="B127" i="1"/>
  <c r="B126" i="1"/>
  <c r="B125" i="1"/>
  <c r="B124" i="1"/>
  <c r="I180" i="1"/>
  <c r="B180" i="1"/>
  <c r="B179" i="1"/>
  <c r="B164" i="1"/>
  <c r="I151" i="1"/>
  <c r="B151" i="1"/>
  <c r="B134" i="1"/>
  <c r="B133" i="1"/>
  <c r="B123" i="1"/>
  <c r="I122" i="1"/>
  <c r="B122" i="1"/>
  <c r="I99" i="1" l="1"/>
  <c r="I98" i="1"/>
  <c r="I69" i="1"/>
  <c r="I68" i="1"/>
  <c r="I40" i="1"/>
  <c r="I39" i="1"/>
  <c r="G112" i="1" l="1"/>
  <c r="B112" i="1"/>
  <c r="B104" i="1"/>
  <c r="B103" i="1"/>
  <c r="B102" i="1"/>
  <c r="B93" i="1"/>
  <c r="B92" i="1"/>
  <c r="B91" i="1"/>
  <c r="I95" i="1"/>
  <c r="I93" i="1"/>
  <c r="I92" i="1"/>
  <c r="I91" i="1"/>
  <c r="I90" i="1"/>
  <c r="I89" i="1"/>
  <c r="I65" i="1"/>
  <c r="I64" i="1"/>
  <c r="I63" i="1"/>
  <c r="I62" i="1"/>
  <c r="I61" i="1"/>
  <c r="I60" i="1"/>
  <c r="B79" i="1"/>
  <c r="B76" i="1"/>
  <c r="B75" i="1"/>
  <c r="B74" i="1"/>
  <c r="B66" i="1"/>
  <c r="B64" i="1"/>
  <c r="B63" i="1"/>
  <c r="B62" i="1"/>
  <c r="B48" i="1"/>
  <c r="B46" i="1"/>
  <c r="B45" i="1"/>
  <c r="B44" i="1"/>
  <c r="I36" i="1"/>
  <c r="B36" i="1"/>
  <c r="I35" i="1" l="1"/>
  <c r="B108" i="1" l="1"/>
  <c r="B106" i="1"/>
  <c r="B101" i="1"/>
  <c r="B95" i="1"/>
  <c r="B96" i="1"/>
  <c r="B90" i="1"/>
  <c r="I34" i="1" l="1"/>
  <c r="I33" i="1"/>
  <c r="I32" i="1"/>
  <c r="I31" i="1" l="1"/>
  <c r="B78" i="1"/>
  <c r="B73" i="1"/>
  <c r="B61" i="1"/>
  <c r="B43" i="1"/>
  <c r="B42" i="1"/>
  <c r="B37" i="1"/>
  <c r="B35" i="1"/>
  <c r="B34" i="1"/>
  <c r="B33" i="1"/>
  <c r="B32" i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C222" i="1"/>
  <c r="C221" i="1"/>
  <c r="B100" i="1" s="1"/>
  <c r="C220" i="1"/>
  <c r="C219" i="1"/>
  <c r="D219" i="1" s="1"/>
  <c r="C218" i="1"/>
  <c r="C217" i="1"/>
  <c r="C216" i="1"/>
  <c r="D216" i="1" s="1"/>
  <c r="C215" i="1"/>
  <c r="C214" i="1"/>
  <c r="C213" i="1"/>
  <c r="C212" i="1"/>
  <c r="D212" i="1" s="1"/>
  <c r="C211" i="1"/>
  <c r="C210" i="1"/>
  <c r="D210" i="1" s="1"/>
  <c r="C209" i="1"/>
  <c r="C208" i="1"/>
  <c r="C207" i="1"/>
  <c r="D207" i="1" s="1"/>
  <c r="C206" i="1"/>
  <c r="C205" i="1"/>
  <c r="D205" i="1" s="1"/>
  <c r="D215" i="1" l="1"/>
  <c r="B168" i="1"/>
  <c r="B155" i="1"/>
  <c r="B162" i="1"/>
  <c r="B132" i="1"/>
  <c r="B149" i="1"/>
  <c r="B121" i="1"/>
  <c r="B178" i="1"/>
  <c r="D184" i="1" s="1"/>
  <c r="B138" i="1"/>
  <c r="D211" i="1"/>
  <c r="D206" i="1"/>
  <c r="D214" i="1"/>
  <c r="B47" i="1"/>
  <c r="B107" i="1"/>
  <c r="D108" i="1" s="1"/>
  <c r="B109" i="1" s="1"/>
  <c r="B77" i="1"/>
  <c r="B65" i="1"/>
  <c r="D218" i="1"/>
  <c r="D223" i="1"/>
  <c r="D209" i="1"/>
  <c r="B31" i="1"/>
  <c r="B72" i="1"/>
  <c r="B60" i="1"/>
  <c r="B41" i="1"/>
  <c r="D213" i="1"/>
  <c r="D221" i="1"/>
  <c r="B89" i="1"/>
  <c r="D96" i="1" s="1"/>
  <c r="B97" i="1" s="1"/>
  <c r="D97" i="1" s="1"/>
  <c r="D222" i="1"/>
  <c r="D217" i="1"/>
  <c r="D220" i="1"/>
  <c r="D208" i="1"/>
  <c r="D109" i="1" l="1"/>
  <c r="B185" i="1"/>
  <c r="D185" i="1" s="1"/>
  <c r="D156" i="1"/>
  <c r="D169" i="1"/>
  <c r="D127" i="1"/>
  <c r="D139" i="1"/>
  <c r="D79" i="1"/>
  <c r="D48" i="1"/>
  <c r="D66" i="1"/>
  <c r="D37" i="1"/>
  <c r="B38" i="1" s="1"/>
  <c r="B49" i="1" l="1"/>
  <c r="D49" i="1" s="1"/>
  <c r="B128" i="1"/>
  <c r="D128" i="1" s="1"/>
  <c r="B170" i="1"/>
  <c r="D170" i="1" s="1"/>
  <c r="B80" i="1"/>
  <c r="D80" i="1" s="1"/>
  <c r="B157" i="1"/>
  <c r="D157" i="1" s="1"/>
  <c r="B140" i="1"/>
  <c r="D140" i="1" s="1"/>
  <c r="B67" i="1"/>
  <c r="D67" i="1" s="1"/>
  <c r="D38" i="1"/>
</calcChain>
</file>

<file path=xl/sharedStrings.xml><?xml version="1.0" encoding="utf-8"?>
<sst xmlns="http://schemas.openxmlformats.org/spreadsheetml/2006/main" count="187" uniqueCount="55">
  <si>
    <t>Undervisertillæg</t>
  </si>
  <si>
    <t>Gladsaxetillæg</t>
  </si>
  <si>
    <t>Kontaktlærertillæg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</si>
  <si>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</si>
  <si>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</si>
  <si>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</si>
  <si>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</si>
  <si>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</si>
  <si>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</si>
  <si>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</si>
  <si>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</si>
  <si>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</si>
  <si>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</si>
  <si>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</si>
  <si>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</si>
  <si>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</si>
  <si>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</si>
  <si>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</si>
  <si>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</si>
  <si>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</si>
  <si>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</si>
  <si>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</si>
  <si>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</si>
  <si>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</si>
  <si>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</si>
  <si>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</si>
  <si>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</si>
  <si>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</si>
  <si>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</si>
  <si>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</si>
  <si>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</si>
  <si>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</si>
  <si>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</si>
  <si>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</si>
  <si>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</si>
  <si>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</si>
  <si>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</si>
  <si>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</si>
  <si>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</si>
  <si>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</si>
  <si>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</si>
  <si>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</si>
  <si>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</si>
  <si>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</si>
  <si>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</si>
  <si>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</si>
  <si>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</si>
  <si>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</si>
  <si>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</si>
  <si>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</si>
  <si>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</si>
  <si>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</si>
  <si>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</si>
  <si>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r>
      <t xml:space="preserve">Fritvalgstillæg 1,38% </t>
    </r>
    <r>
      <rPr>
        <sz val="9"/>
        <color theme="1"/>
        <rFont val="Calibri"/>
        <family val="2"/>
        <scheme val="minor"/>
      </rPr>
      <t>(evt. til pension)</t>
    </r>
  </si>
  <si>
    <t>Gyldigt fra 1.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</si>
</sst>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7" fillId="0" borderId="0" xfId="0" applyFont="1"/>
    <xf numFmtId="0" fontId="4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0"/>
  <sheetViews>
    <sheetView tabSelected="1" workbookViewId="0">
      <selection activeCell="A243" sqref="A243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13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54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10</v>
      </c>
      <c r="F4" s="19">
        <v>1.4983040000000001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36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ht="15" x14ac:dyDescent="0.2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ht="15" x14ac:dyDescent="0.2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ht="15" x14ac:dyDescent="0.2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ht="15" x14ac:dyDescent="0.2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13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54</v>
      </c>
      <c r="B28" s="14"/>
      <c r="C28" s="33" t="s">
        <v>18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6</v>
      </c>
      <c r="B30" t="s">
        <v>14</v>
      </c>
      <c r="C30" s="6">
        <v>36616</v>
      </c>
      <c r="F30" s="10" t="s">
        <v>16</v>
      </c>
      <c r="G30" s="10"/>
      <c r="H30" s="10"/>
      <c r="I30" s="10"/>
      <c r="J30" s="11"/>
    </row>
    <row r="31" spans="1:11" x14ac:dyDescent="0.35">
      <c r="A31" t="s">
        <v>31</v>
      </c>
      <c r="B31" s="2">
        <f>trin31/37*ans</f>
        <v>30845.959024000003</v>
      </c>
      <c r="C31" s="4"/>
      <c r="F31" s="11" t="s">
        <v>15</v>
      </c>
      <c r="G31" s="11"/>
      <c r="H31" s="11"/>
      <c r="I31" s="12">
        <f xml:space="preserve"> J31*re/37*ans/12</f>
        <v>1248.5866666666668</v>
      </c>
      <c r="J31" s="13">
        <v>10000</v>
      </c>
    </row>
    <row r="32" spans="1:11" ht="15" customHeight="1" x14ac:dyDescent="0.35">
      <c r="A32" t="s">
        <v>3</v>
      </c>
      <c r="B32" s="2">
        <f t="shared" ref="B32:B36" si="0" xml:space="preserve"> C32*re/37*ans/12</f>
        <v>374.57600000000002</v>
      </c>
      <c r="C32" s="4">
        <v>3000</v>
      </c>
      <c r="F32" s="11" t="s">
        <v>41</v>
      </c>
      <c r="G32" s="11"/>
      <c r="H32" s="11"/>
      <c r="I32" s="12">
        <f xml:space="preserve"> J32*re</f>
        <v>1648.1344000000001</v>
      </c>
      <c r="J32" s="13">
        <v>1100</v>
      </c>
    </row>
    <row r="33" spans="1:10" x14ac:dyDescent="0.35">
      <c r="A33" t="s">
        <v>0</v>
      </c>
      <c r="B33" s="2">
        <f t="shared" si="0"/>
        <v>1623.1626666666668</v>
      </c>
      <c r="C33" s="4">
        <v>13000</v>
      </c>
      <c r="F33" s="11" t="s">
        <v>40</v>
      </c>
      <c r="G33" s="11"/>
      <c r="H33" s="11"/>
      <c r="I33" s="12">
        <f xml:space="preserve"> J33*re</f>
        <v>4345.0816000000004</v>
      </c>
      <c r="J33" s="13">
        <v>2900</v>
      </c>
    </row>
    <row r="34" spans="1:10" x14ac:dyDescent="0.35">
      <c r="A34" t="s">
        <v>1</v>
      </c>
      <c r="B34" s="2">
        <f t="shared" si="0"/>
        <v>1373.4453333333333</v>
      </c>
      <c r="C34" s="4">
        <v>11000</v>
      </c>
      <c r="F34" s="11" t="s">
        <v>17</v>
      </c>
      <c r="G34" s="11"/>
      <c r="H34" s="11"/>
      <c r="I34" s="12">
        <f xml:space="preserve"> J34*re</f>
        <v>38.716175360000001</v>
      </c>
      <c r="J34" s="13">
        <v>25.84</v>
      </c>
    </row>
    <row r="35" spans="1:10" x14ac:dyDescent="0.35">
      <c r="A35" t="s">
        <v>2</v>
      </c>
      <c r="B35" s="2">
        <f t="shared" si="0"/>
        <v>174.80213333333336</v>
      </c>
      <c r="C35" s="4">
        <v>1400</v>
      </c>
      <c r="F35" s="11" t="s">
        <v>38</v>
      </c>
      <c r="G35" s="11"/>
      <c r="H35" s="11"/>
      <c r="I35" s="12">
        <f xml:space="preserve"> J35*re/37*ans/12</f>
        <v>624.29333333333341</v>
      </c>
      <c r="J35" s="13">
        <v>5000</v>
      </c>
    </row>
    <row r="36" spans="1:10" x14ac:dyDescent="0.35">
      <c r="A36" t="s">
        <v>39</v>
      </c>
      <c r="B36" s="2">
        <f t="shared" si="0"/>
        <v>649.26506666666671</v>
      </c>
      <c r="C36" s="4">
        <v>5200</v>
      </c>
      <c r="F36" s="11" t="s">
        <v>42</v>
      </c>
      <c r="G36" s="11"/>
      <c r="H36" s="11"/>
      <c r="I36" s="12">
        <f xml:space="preserve"> J36*re/37*ans/12</f>
        <v>1248.5866666666668</v>
      </c>
      <c r="J36" s="13">
        <v>10000</v>
      </c>
    </row>
    <row r="37" spans="1:10" x14ac:dyDescent="0.35">
      <c r="A37" t="s">
        <v>52</v>
      </c>
      <c r="B37" s="2">
        <f xml:space="preserve"> C37*re/37*ans/12</f>
        <v>137.34453333333337</v>
      </c>
      <c r="C37" s="4">
        <v>1100</v>
      </c>
      <c r="D37" s="2">
        <f>SUM(B31:B37)</f>
        <v>35178.554757333339</v>
      </c>
      <c r="F37" s="11"/>
      <c r="G37" s="11"/>
      <c r="H37" s="11"/>
      <c r="I37" s="11"/>
      <c r="J37" s="11"/>
    </row>
    <row r="38" spans="1:10" x14ac:dyDescent="0.35">
      <c r="A38" t="s">
        <v>53</v>
      </c>
      <c r="B38" s="2">
        <f xml:space="preserve"> D37*1.38%</f>
        <v>485.46405565120006</v>
      </c>
      <c r="D38" s="2">
        <f>SUM(B31:B38)</f>
        <v>35664.018812984541</v>
      </c>
      <c r="F38" s="31" t="s">
        <v>27</v>
      </c>
      <c r="G38" s="11"/>
      <c r="H38" s="11"/>
      <c r="I38" s="11"/>
      <c r="J38" s="11"/>
    </row>
    <row r="39" spans="1:10" ht="15" customHeight="1" x14ac:dyDescent="0.35">
      <c r="C39" s="4"/>
      <c r="F39" s="11" t="s">
        <v>26</v>
      </c>
      <c r="G39" s="11"/>
      <c r="H39" s="11"/>
      <c r="I39" s="12">
        <f xml:space="preserve"> J39*re/37*ans/12</f>
        <v>2322.3712</v>
      </c>
      <c r="J39" s="11">
        <v>18600</v>
      </c>
    </row>
    <row r="40" spans="1:10" ht="18.5" x14ac:dyDescent="0.45">
      <c r="A40" s="9" t="s">
        <v>4</v>
      </c>
      <c r="C40" s="4"/>
      <c r="F40" s="11" t="s">
        <v>43</v>
      </c>
      <c r="G40" s="11"/>
      <c r="H40" s="11"/>
      <c r="I40" s="12">
        <f xml:space="preserve"> J40*re</f>
        <v>28.347911680000003</v>
      </c>
      <c r="J40" s="11">
        <v>18.920000000000002</v>
      </c>
    </row>
    <row r="41" spans="1:10" x14ac:dyDescent="0.35">
      <c r="A41" t="s">
        <v>31</v>
      </c>
      <c r="B41" s="2">
        <f>trin31/37*ans</f>
        <v>30845.959024000003</v>
      </c>
      <c r="C41" s="4"/>
      <c r="I41" s="2"/>
      <c r="J41" s="42"/>
    </row>
    <row r="42" spans="1:10" x14ac:dyDescent="0.35">
      <c r="A42" t="s">
        <v>3</v>
      </c>
      <c r="B42" s="2">
        <f t="shared" ref="B42:B46" si="1" xml:space="preserve"> C42*re/37*ans/12</f>
        <v>374.57600000000002</v>
      </c>
      <c r="C42" s="4">
        <v>3000</v>
      </c>
      <c r="I42" s="2"/>
      <c r="J42" s="42"/>
    </row>
    <row r="43" spans="1:10" x14ac:dyDescent="0.35">
      <c r="A43" t="s">
        <v>0</v>
      </c>
      <c r="B43" s="2">
        <f t="shared" si="1"/>
        <v>1623.1626666666668</v>
      </c>
      <c r="C43" s="4">
        <v>13000</v>
      </c>
      <c r="I43" s="2"/>
      <c r="J43" s="42"/>
    </row>
    <row r="44" spans="1:10" x14ac:dyDescent="0.35">
      <c r="A44" t="s">
        <v>1</v>
      </c>
      <c r="B44" s="2">
        <f t="shared" si="1"/>
        <v>1373.4453333333333</v>
      </c>
      <c r="C44" s="4">
        <v>11000</v>
      </c>
      <c r="I44" s="2"/>
      <c r="J44" s="42"/>
    </row>
    <row r="45" spans="1:10" x14ac:dyDescent="0.35">
      <c r="A45" t="s">
        <v>2</v>
      </c>
      <c r="B45" s="2">
        <f t="shared" si="1"/>
        <v>174.80213333333336</v>
      </c>
      <c r="C45" s="4">
        <v>1400</v>
      </c>
    </row>
    <row r="46" spans="1:10" x14ac:dyDescent="0.35">
      <c r="A46" t="s">
        <v>39</v>
      </c>
      <c r="B46" s="2">
        <f t="shared" si="1"/>
        <v>649.26506666666671</v>
      </c>
      <c r="C46" s="4">
        <v>5200</v>
      </c>
    </row>
    <row r="47" spans="1:10" x14ac:dyDescent="0.35">
      <c r="A47" t="s">
        <v>32</v>
      </c>
      <c r="B47" s="2">
        <f xml:space="preserve"> (trin35-trin31)/37*ans</f>
        <v>1795.777276159999</v>
      </c>
      <c r="C47" s="4"/>
    </row>
    <row r="48" spans="1:10" x14ac:dyDescent="0.35">
      <c r="A48" t="s">
        <v>52</v>
      </c>
      <c r="B48" s="2">
        <f xml:space="preserve"> C48*re/37*ans/12</f>
        <v>137.34453333333337</v>
      </c>
      <c r="C48" s="4">
        <v>1100</v>
      </c>
      <c r="D48" s="2">
        <f>SUM(B41:B48)</f>
        <v>36974.332033493338</v>
      </c>
      <c r="I48" s="2"/>
    </row>
    <row r="49" spans="1:11" x14ac:dyDescent="0.35">
      <c r="A49" t="s">
        <v>53</v>
      </c>
      <c r="B49" s="2">
        <f xml:space="preserve"> D48*1.38%</f>
        <v>510.24578206220804</v>
      </c>
      <c r="D49" s="2">
        <f>SUM(B41:B49)</f>
        <v>37484.577815555545</v>
      </c>
    </row>
    <row r="50" spans="1:11" x14ac:dyDescent="0.35">
      <c r="B50" s="2"/>
      <c r="D50" s="2"/>
    </row>
    <row r="51" spans="1:11" x14ac:dyDescent="0.35">
      <c r="B51" s="2"/>
      <c r="D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x14ac:dyDescent="0.35">
      <c r="B54" s="2"/>
      <c r="D54" s="2"/>
    </row>
    <row r="55" spans="1:11" x14ac:dyDescent="0.35">
      <c r="B55" s="2"/>
      <c r="D55" s="2"/>
    </row>
    <row r="56" spans="1:11" ht="34.5" customHeight="1" x14ac:dyDescent="1.35">
      <c r="A56" s="15" t="s">
        <v>13</v>
      </c>
      <c r="B56" s="7"/>
      <c r="C56" s="7"/>
      <c r="D56" s="7"/>
      <c r="E56" s="7"/>
      <c r="F56" s="7"/>
      <c r="G56" s="8"/>
      <c r="H56" s="8"/>
      <c r="I56" s="8"/>
      <c r="J56" s="8"/>
      <c r="K56" s="8"/>
    </row>
    <row r="57" spans="1:11" ht="15" customHeight="1" x14ac:dyDescent="0.55000000000000004">
      <c r="A57" s="29" t="s">
        <v>54</v>
      </c>
      <c r="B57" s="14"/>
      <c r="C57" s="33" t="s">
        <v>18</v>
      </c>
      <c r="D57" s="16"/>
      <c r="E57" s="16"/>
      <c r="F57" s="17"/>
    </row>
    <row r="58" spans="1:11" ht="15" customHeight="1" x14ac:dyDescent="0.45">
      <c r="A58" s="14"/>
      <c r="B58" s="5"/>
    </row>
    <row r="59" spans="1:11" ht="18.5" x14ac:dyDescent="0.45">
      <c r="A59" s="9" t="s">
        <v>5</v>
      </c>
      <c r="C59" s="4"/>
      <c r="F59" s="10" t="s">
        <v>16</v>
      </c>
      <c r="G59" s="10"/>
      <c r="H59" s="10"/>
      <c r="I59" s="10"/>
      <c r="J59" s="11"/>
    </row>
    <row r="60" spans="1:11" x14ac:dyDescent="0.35">
      <c r="A60" t="s">
        <v>31</v>
      </c>
      <c r="B60" s="2">
        <f>trin31/37*ans</f>
        <v>30845.959024000003</v>
      </c>
      <c r="C60" s="4"/>
      <c r="F60" s="11" t="s">
        <v>15</v>
      </c>
      <c r="G60" s="11"/>
      <c r="H60" s="11"/>
      <c r="I60" s="12">
        <f xml:space="preserve"> J60*re/37*ans/12</f>
        <v>1248.5866666666668</v>
      </c>
      <c r="J60" s="13">
        <v>10000</v>
      </c>
    </row>
    <row r="61" spans="1:11" x14ac:dyDescent="0.35">
      <c r="A61" t="s">
        <v>0</v>
      </c>
      <c r="B61" s="2">
        <f xml:space="preserve"> C61*re/37*ans/12</f>
        <v>1623.1626666666668</v>
      </c>
      <c r="C61" s="4">
        <v>13000</v>
      </c>
      <c r="F61" s="11" t="s">
        <v>41</v>
      </c>
      <c r="G61" s="11"/>
      <c r="H61" s="11"/>
      <c r="I61" s="12">
        <f xml:space="preserve"> J61*re</f>
        <v>1648.1344000000001</v>
      </c>
      <c r="J61" s="13">
        <v>1100</v>
      </c>
    </row>
    <row r="62" spans="1:11" x14ac:dyDescent="0.35">
      <c r="A62" t="s">
        <v>1</v>
      </c>
      <c r="B62" s="2">
        <f t="shared" ref="B62:B64" si="2" xml:space="preserve"> C62*re/37*ans/12</f>
        <v>1373.4453333333333</v>
      </c>
      <c r="C62" s="4">
        <v>11000</v>
      </c>
      <c r="F62" s="11" t="s">
        <v>40</v>
      </c>
      <c r="G62" s="11"/>
      <c r="H62" s="11"/>
      <c r="I62" s="12">
        <f xml:space="preserve"> J62*re</f>
        <v>4345.0816000000004</v>
      </c>
      <c r="J62" s="13">
        <v>2900</v>
      </c>
    </row>
    <row r="63" spans="1:11" x14ac:dyDescent="0.35">
      <c r="A63" t="s">
        <v>2</v>
      </c>
      <c r="B63" s="2">
        <f t="shared" si="2"/>
        <v>174.80213333333336</v>
      </c>
      <c r="C63" s="4">
        <v>1400</v>
      </c>
      <c r="F63" s="11" t="s">
        <v>17</v>
      </c>
      <c r="G63" s="11"/>
      <c r="H63" s="11"/>
      <c r="I63" s="12">
        <f xml:space="preserve"> J63*re</f>
        <v>38.716175360000001</v>
      </c>
      <c r="J63" s="13">
        <v>25.84</v>
      </c>
    </row>
    <row r="64" spans="1:11" x14ac:dyDescent="0.35">
      <c r="A64" t="s">
        <v>39</v>
      </c>
      <c r="B64" s="2">
        <f t="shared" si="2"/>
        <v>649.26506666666671</v>
      </c>
      <c r="C64" s="4">
        <v>5200</v>
      </c>
      <c r="F64" s="11" t="s">
        <v>38</v>
      </c>
      <c r="G64" s="11"/>
      <c r="H64" s="11"/>
      <c r="I64" s="12">
        <f xml:space="preserve"> J64*re/37*ans/12</f>
        <v>624.29333333333341</v>
      </c>
      <c r="J64" s="13">
        <v>5000</v>
      </c>
    </row>
    <row r="65" spans="1:10" x14ac:dyDescent="0.35">
      <c r="A65" t="s">
        <v>33</v>
      </c>
      <c r="B65" s="2">
        <f xml:space="preserve"> (trin40-trin31)/37*ans</f>
        <v>4254.8687161600028</v>
      </c>
      <c r="C65" s="4"/>
      <c r="F65" s="11" t="s">
        <v>42</v>
      </c>
      <c r="G65" s="11"/>
      <c r="H65" s="11"/>
      <c r="I65" s="12">
        <f xml:space="preserve"> J65*re/37*ans/12</f>
        <v>1248.5866666666668</v>
      </c>
      <c r="J65" s="13">
        <v>10000</v>
      </c>
    </row>
    <row r="66" spans="1:10" x14ac:dyDescent="0.35">
      <c r="A66" t="s">
        <v>52</v>
      </c>
      <c r="B66" s="2">
        <f xml:space="preserve"> C66*re/37*ans/12</f>
        <v>137.34453333333337</v>
      </c>
      <c r="C66" s="4">
        <v>1100</v>
      </c>
      <c r="D66" s="2">
        <f>SUM(B59:B66)</f>
        <v>39058.847473493341</v>
      </c>
      <c r="F66" s="11"/>
      <c r="G66" s="11"/>
      <c r="H66" s="11"/>
      <c r="I66" s="11"/>
      <c r="J66" s="11"/>
    </row>
    <row r="67" spans="1:10" x14ac:dyDescent="0.35">
      <c r="A67" t="s">
        <v>53</v>
      </c>
      <c r="B67" s="2">
        <f xml:space="preserve"> D66*1.38%</f>
        <v>539.01209513420804</v>
      </c>
      <c r="D67" s="2">
        <f>SUM(B59:B67)</f>
        <v>39597.859568627551</v>
      </c>
      <c r="F67" s="31" t="s">
        <v>27</v>
      </c>
      <c r="G67" s="11"/>
      <c r="H67" s="11"/>
      <c r="I67" s="11"/>
      <c r="J67" s="11"/>
    </row>
    <row r="68" spans="1:10" x14ac:dyDescent="0.35">
      <c r="B68" s="2"/>
      <c r="C68" s="4"/>
      <c r="D68" s="2"/>
      <c r="F68" s="11" t="s">
        <v>26</v>
      </c>
      <c r="G68" s="11"/>
      <c r="H68" s="11"/>
      <c r="I68" s="12">
        <f xml:space="preserve"> J68*re/37*ans/12</f>
        <v>2322.3712</v>
      </c>
      <c r="J68" s="11">
        <v>18600</v>
      </c>
    </row>
    <row r="69" spans="1:10" x14ac:dyDescent="0.35">
      <c r="B69" s="2"/>
      <c r="D69" s="2"/>
      <c r="F69" s="11" t="s">
        <v>43</v>
      </c>
      <c r="G69" s="11"/>
      <c r="H69" s="11"/>
      <c r="I69" s="12">
        <f xml:space="preserve"> J69*re</f>
        <v>28.347911680000003</v>
      </c>
      <c r="J69" s="11">
        <v>18.920000000000002</v>
      </c>
    </row>
    <row r="70" spans="1:10" ht="15" customHeight="1" x14ac:dyDescent="0.35">
      <c r="B70" s="2"/>
      <c r="C70" s="4"/>
    </row>
    <row r="71" spans="1:10" ht="18.5" x14ac:dyDescent="0.45">
      <c r="A71" s="9" t="s">
        <v>11</v>
      </c>
      <c r="C71" s="4"/>
      <c r="F71" s="41"/>
      <c r="G71" s="41"/>
      <c r="H71" s="41"/>
      <c r="I71" s="41"/>
    </row>
    <row r="72" spans="1:10" x14ac:dyDescent="0.35">
      <c r="A72" t="s">
        <v>31</v>
      </c>
      <c r="B72" s="2">
        <f>trin31/37*ans</f>
        <v>30845.959024000003</v>
      </c>
      <c r="C72" s="4"/>
      <c r="I72" s="2"/>
      <c r="J72" s="42"/>
    </row>
    <row r="73" spans="1:10" x14ac:dyDescent="0.35">
      <c r="A73" t="s">
        <v>0</v>
      </c>
      <c r="B73" s="2">
        <f xml:space="preserve"> C73*re/37*ans/12</f>
        <v>1623.1626666666668</v>
      </c>
      <c r="C73" s="4">
        <v>13000</v>
      </c>
      <c r="I73" s="2"/>
      <c r="J73" s="42"/>
    </row>
    <row r="74" spans="1:10" x14ac:dyDescent="0.35">
      <c r="A74" t="s">
        <v>1</v>
      </c>
      <c r="B74" s="2">
        <f t="shared" ref="B74:B76" si="3" xml:space="preserve"> C74*re/37*ans/12</f>
        <v>1373.4453333333333</v>
      </c>
      <c r="C74" s="4">
        <v>11000</v>
      </c>
      <c r="I74" s="2"/>
      <c r="J74" s="42"/>
    </row>
    <row r="75" spans="1:10" x14ac:dyDescent="0.35">
      <c r="A75" t="s">
        <v>2</v>
      </c>
      <c r="B75" s="2">
        <f t="shared" si="3"/>
        <v>174.80213333333336</v>
      </c>
      <c r="C75" s="4">
        <v>1400</v>
      </c>
      <c r="I75" s="2"/>
      <c r="J75" s="42"/>
    </row>
    <row r="76" spans="1:10" x14ac:dyDescent="0.35">
      <c r="A76" t="s">
        <v>39</v>
      </c>
      <c r="B76" s="2">
        <f t="shared" si="3"/>
        <v>649.26506666666671</v>
      </c>
      <c r="C76" s="4">
        <v>5200</v>
      </c>
    </row>
    <row r="77" spans="1:10" x14ac:dyDescent="0.35">
      <c r="A77" t="s">
        <v>33</v>
      </c>
      <c r="B77" s="2">
        <f xml:space="preserve"> (trin40-trin31)/37*ans</f>
        <v>4254.8687161600028</v>
      </c>
      <c r="C77" s="4"/>
    </row>
    <row r="78" spans="1:10" x14ac:dyDescent="0.35">
      <c r="A78" t="s">
        <v>12</v>
      </c>
      <c r="B78" s="2">
        <f xml:space="preserve"> C78*re/37*ans/12</f>
        <v>1248.5866666666668</v>
      </c>
      <c r="C78" s="4">
        <v>10000</v>
      </c>
      <c r="F78" s="43"/>
    </row>
    <row r="79" spans="1:10" x14ac:dyDescent="0.35">
      <c r="A79" t="s">
        <v>52</v>
      </c>
      <c r="B79" s="2">
        <f xml:space="preserve"> C79*re/37*ans/12</f>
        <v>137.34453333333337</v>
      </c>
      <c r="C79" s="4">
        <v>1100</v>
      </c>
      <c r="D79" s="2">
        <f>SUM(B72:B79)</f>
        <v>40307.43414016001</v>
      </c>
      <c r="I79" s="2"/>
    </row>
    <row r="80" spans="1:10" x14ac:dyDescent="0.35">
      <c r="A80" t="s">
        <v>53</v>
      </c>
      <c r="B80" s="2">
        <f xml:space="preserve"> D79*1.38%</f>
        <v>556.24259113420817</v>
      </c>
      <c r="D80" s="2">
        <f>SUM(B72:B80)</f>
        <v>40863.676731294217</v>
      </c>
      <c r="I80" s="2"/>
    </row>
    <row r="81" spans="1:11" x14ac:dyDescent="0.35">
      <c r="B81" s="2"/>
      <c r="D81" s="2"/>
    </row>
    <row r="82" spans="1:11" x14ac:dyDescent="0.35">
      <c r="B82" s="2"/>
      <c r="D82" s="2"/>
    </row>
    <row r="83" spans="1:11" x14ac:dyDescent="0.35">
      <c r="B83" s="2"/>
      <c r="D83" s="2"/>
    </row>
    <row r="85" spans="1:11" ht="35.15" customHeight="1" x14ac:dyDescent="1.35">
      <c r="A85" s="15" t="s">
        <v>13</v>
      </c>
      <c r="B85" s="7"/>
      <c r="C85" s="7"/>
      <c r="D85" s="7"/>
      <c r="E85" s="7"/>
      <c r="F85" s="7"/>
      <c r="G85" s="8"/>
      <c r="H85" s="8"/>
      <c r="I85" s="8"/>
      <c r="J85" s="8"/>
      <c r="K85" s="8"/>
    </row>
    <row r="86" spans="1:11" ht="23.5" x14ac:dyDescent="0.55000000000000004">
      <c r="A86" s="29" t="s">
        <v>54</v>
      </c>
      <c r="B86" s="14"/>
      <c r="C86" s="33" t="s">
        <v>20</v>
      </c>
      <c r="D86" s="16"/>
      <c r="E86" s="16"/>
      <c r="F86" s="17"/>
    </row>
    <row r="87" spans="1:11" ht="10" customHeight="1" x14ac:dyDescent="0.45">
      <c r="A87" s="14"/>
      <c r="B87" s="5"/>
    </row>
    <row r="88" spans="1:11" ht="18.5" x14ac:dyDescent="0.45">
      <c r="A88" s="9" t="s">
        <v>19</v>
      </c>
      <c r="C88" s="4"/>
      <c r="F88" s="10" t="s">
        <v>16</v>
      </c>
      <c r="G88" s="10"/>
      <c r="H88" s="10"/>
      <c r="I88" s="10"/>
      <c r="J88" s="11"/>
    </row>
    <row r="89" spans="1:11" x14ac:dyDescent="0.35">
      <c r="A89" t="s">
        <v>34</v>
      </c>
      <c r="B89" s="2">
        <f>trin43/37*ans</f>
        <v>36939.441527679999</v>
      </c>
      <c r="C89" s="4"/>
      <c r="F89" s="11" t="s">
        <v>15</v>
      </c>
      <c r="G89" s="11"/>
      <c r="H89" s="11"/>
      <c r="I89" s="12">
        <f xml:space="preserve"> J89*re/37*ans/12</f>
        <v>1248.5866666666668</v>
      </c>
      <c r="J89" s="13">
        <v>10000</v>
      </c>
    </row>
    <row r="90" spans="1:11" x14ac:dyDescent="0.35">
      <c r="A90" t="s">
        <v>0</v>
      </c>
      <c r="B90" s="2">
        <f t="shared" ref="B90:B96" si="4" xml:space="preserve"> C90*re/37*ans/12</f>
        <v>686.72266666666667</v>
      </c>
      <c r="C90" s="4">
        <v>5500</v>
      </c>
      <c r="F90" s="11" t="s">
        <v>41</v>
      </c>
      <c r="G90" s="11"/>
      <c r="H90" s="11"/>
      <c r="I90" s="12">
        <f xml:space="preserve"> J90*re</f>
        <v>1648.1344000000001</v>
      </c>
      <c r="J90" s="13">
        <v>1100</v>
      </c>
    </row>
    <row r="91" spans="1:11" x14ac:dyDescent="0.35">
      <c r="A91" t="s">
        <v>1</v>
      </c>
      <c r="B91" s="2">
        <f t="shared" si="4"/>
        <v>1373.4453333333333</v>
      </c>
      <c r="C91" s="4">
        <v>11000</v>
      </c>
      <c r="F91" s="11" t="s">
        <v>40</v>
      </c>
      <c r="G91" s="11"/>
      <c r="H91" s="11"/>
      <c r="I91" s="12">
        <f xml:space="preserve"> J91*re</f>
        <v>4345.0816000000004</v>
      </c>
      <c r="J91" s="13">
        <v>2900</v>
      </c>
    </row>
    <row r="92" spans="1:11" x14ac:dyDescent="0.35">
      <c r="A92" t="s">
        <v>2</v>
      </c>
      <c r="B92" s="2">
        <f t="shared" si="4"/>
        <v>174.80213333333336</v>
      </c>
      <c r="C92" s="4">
        <v>1400</v>
      </c>
      <c r="F92" s="11" t="s">
        <v>17</v>
      </c>
      <c r="G92" s="11"/>
      <c r="H92" s="11"/>
      <c r="I92" s="12">
        <f xml:space="preserve"> J92*re</f>
        <v>38.716175360000001</v>
      </c>
      <c r="J92" s="13">
        <v>25.84</v>
      </c>
    </row>
    <row r="93" spans="1:11" x14ac:dyDescent="0.35">
      <c r="A93" t="s">
        <v>39</v>
      </c>
      <c r="B93" s="2">
        <f t="shared" si="4"/>
        <v>649.26506666666671</v>
      </c>
      <c r="C93" s="4">
        <v>5200</v>
      </c>
      <c r="F93" s="11" t="s">
        <v>38</v>
      </c>
      <c r="G93" s="11"/>
      <c r="H93" s="11"/>
      <c r="I93" s="12">
        <f xml:space="preserve"> J93*re/37*ans/12</f>
        <v>624.29333333333341</v>
      </c>
      <c r="J93" s="13">
        <v>5000</v>
      </c>
    </row>
    <row r="94" spans="1:11" x14ac:dyDescent="0.35">
      <c r="A94" t="s">
        <v>52</v>
      </c>
      <c r="B94" s="2">
        <f xml:space="preserve"> C94*re/37*ans/12</f>
        <v>137.34453333333337</v>
      </c>
      <c r="C94" s="4">
        <v>1100</v>
      </c>
      <c r="F94" s="11"/>
      <c r="G94" s="11"/>
      <c r="H94" s="11"/>
      <c r="I94" s="12"/>
      <c r="J94" s="13"/>
    </row>
    <row r="95" spans="1:11" x14ac:dyDescent="0.35">
      <c r="A95" t="s">
        <v>22</v>
      </c>
      <c r="B95" s="2">
        <f t="shared" si="4"/>
        <v>1623.1626666666668</v>
      </c>
      <c r="C95" s="4">
        <v>13000</v>
      </c>
      <c r="F95" s="11" t="s">
        <v>42</v>
      </c>
      <c r="G95" s="11"/>
      <c r="H95" s="11"/>
      <c r="I95" s="12">
        <f xml:space="preserve"> J95*re/37*ans/12</f>
        <v>1248.5866666666668</v>
      </c>
      <c r="J95" s="13">
        <v>10000</v>
      </c>
    </row>
    <row r="96" spans="1:11" x14ac:dyDescent="0.35">
      <c r="A96" t="s">
        <v>21</v>
      </c>
      <c r="B96" s="2">
        <f t="shared" si="4"/>
        <v>1186.1573333333333</v>
      </c>
      <c r="C96" s="4">
        <v>9500</v>
      </c>
      <c r="D96" s="2">
        <f>SUM(B88:B96)</f>
        <v>42770.341261013338</v>
      </c>
      <c r="F96" s="11"/>
      <c r="G96" s="11"/>
      <c r="H96" s="11"/>
      <c r="I96" s="11"/>
      <c r="J96" s="11"/>
    </row>
    <row r="97" spans="1:10" x14ac:dyDescent="0.35">
      <c r="A97" t="s">
        <v>53</v>
      </c>
      <c r="B97" s="2">
        <f xml:space="preserve"> D96*1.38%</f>
        <v>590.23070940198409</v>
      </c>
      <c r="D97" s="2">
        <f>SUM(B89:B97)</f>
        <v>43360.571970415323</v>
      </c>
      <c r="F97" s="31" t="s">
        <v>27</v>
      </c>
      <c r="G97" s="11"/>
      <c r="H97" s="11"/>
      <c r="I97" s="11"/>
      <c r="J97" s="11"/>
    </row>
    <row r="98" spans="1:10" x14ac:dyDescent="0.35">
      <c r="B98" s="2"/>
      <c r="C98" s="4"/>
      <c r="F98" s="11" t="s">
        <v>26</v>
      </c>
      <c r="G98" s="11"/>
      <c r="H98" s="11"/>
      <c r="I98" s="12">
        <f xml:space="preserve"> J98*re/37*ans/12</f>
        <v>2322.3712</v>
      </c>
      <c r="J98" s="11">
        <v>18600</v>
      </c>
    </row>
    <row r="99" spans="1:10" ht="18.5" x14ac:dyDescent="0.45">
      <c r="A99" s="9" t="s">
        <v>23</v>
      </c>
      <c r="C99" s="4"/>
      <c r="F99" s="11" t="s">
        <v>43</v>
      </c>
      <c r="G99" s="11"/>
      <c r="H99" s="11"/>
      <c r="I99" s="12">
        <f xml:space="preserve"> J99*re</f>
        <v>28.347911680000003</v>
      </c>
      <c r="J99" s="11">
        <v>18.920000000000002</v>
      </c>
    </row>
    <row r="100" spans="1:10" x14ac:dyDescent="0.35">
      <c r="A100" t="s">
        <v>34</v>
      </c>
      <c r="B100" s="2">
        <f>trin43/37*ans</f>
        <v>36939.441527679999</v>
      </c>
      <c r="C100" s="4"/>
      <c r="I100" s="2"/>
      <c r="J100" s="42"/>
    </row>
    <row r="101" spans="1:10" x14ac:dyDescent="0.35">
      <c r="A101" t="s">
        <v>0</v>
      </c>
      <c r="B101" s="2">
        <f t="shared" ref="B101:B106" si="5" xml:space="preserve"> C101*re/37*ans/12</f>
        <v>686.72266666666667</v>
      </c>
      <c r="C101" s="4">
        <v>5500</v>
      </c>
    </row>
    <row r="102" spans="1:10" x14ac:dyDescent="0.35">
      <c r="A102" t="s">
        <v>1</v>
      </c>
      <c r="B102" s="2">
        <f t="shared" si="5"/>
        <v>1373.4453333333333</v>
      </c>
      <c r="C102" s="4">
        <v>11000</v>
      </c>
    </row>
    <row r="103" spans="1:10" x14ac:dyDescent="0.35">
      <c r="A103" t="s">
        <v>2</v>
      </c>
      <c r="B103" s="2">
        <f t="shared" si="5"/>
        <v>174.80213333333336</v>
      </c>
      <c r="C103" s="4">
        <v>1400</v>
      </c>
    </row>
    <row r="104" spans="1:10" x14ac:dyDescent="0.35">
      <c r="A104" t="s">
        <v>39</v>
      </c>
      <c r="B104" s="2">
        <f t="shared" si="5"/>
        <v>249.71733333333336</v>
      </c>
      <c r="C104" s="4">
        <v>2000</v>
      </c>
      <c r="F104" s="43"/>
    </row>
    <row r="105" spans="1:10" x14ac:dyDescent="0.35">
      <c r="A105" t="s">
        <v>52</v>
      </c>
      <c r="B105" s="2">
        <f xml:space="preserve"> C105*re/37*ans/12</f>
        <v>137.34453333333337</v>
      </c>
      <c r="C105" s="4">
        <v>1100</v>
      </c>
      <c r="F105" s="43"/>
    </row>
    <row r="106" spans="1:10" x14ac:dyDescent="0.35">
      <c r="A106" t="s">
        <v>22</v>
      </c>
      <c r="B106" s="2">
        <f t="shared" si="5"/>
        <v>1623.1626666666668</v>
      </c>
      <c r="C106" s="4">
        <v>13000</v>
      </c>
      <c r="I106" s="2"/>
    </row>
    <row r="107" spans="1:10" x14ac:dyDescent="0.35">
      <c r="A107" t="s">
        <v>35</v>
      </c>
      <c r="B107" s="2">
        <f xml:space="preserve"> (trin45-trin43)/37*ans</f>
        <v>1673.2309919999971</v>
      </c>
      <c r="C107" s="4"/>
    </row>
    <row r="108" spans="1:10" x14ac:dyDescent="0.35">
      <c r="A108" t="s">
        <v>24</v>
      </c>
      <c r="B108" s="2">
        <f xml:space="preserve"> C108*re/37*ans/12</f>
        <v>202.27104</v>
      </c>
      <c r="C108" s="4">
        <v>1620</v>
      </c>
      <c r="D108" s="2">
        <f>SUM(B100:B108)</f>
        <v>43060.138226346666</v>
      </c>
    </row>
    <row r="109" spans="1:10" x14ac:dyDescent="0.35">
      <c r="A109" t="s">
        <v>53</v>
      </c>
      <c r="B109" s="2">
        <f xml:space="preserve"> D108*1.38%</f>
        <v>594.22990752358396</v>
      </c>
      <c r="D109" s="2">
        <f>SUM(B100:B109)</f>
        <v>43654.368133870252</v>
      </c>
    </row>
    <row r="110" spans="1:10" x14ac:dyDescent="0.35">
      <c r="B110" s="2"/>
      <c r="C110" s="4"/>
      <c r="D110" s="2"/>
    </row>
    <row r="111" spans="1:10" ht="18.5" x14ac:dyDescent="0.45">
      <c r="A111" s="9" t="s">
        <v>28</v>
      </c>
      <c r="B111" t="s">
        <v>37</v>
      </c>
      <c r="C111" s="6">
        <v>36616</v>
      </c>
      <c r="G111" t="s">
        <v>37</v>
      </c>
      <c r="H111" s="6">
        <v>36616</v>
      </c>
    </row>
    <row r="112" spans="1:10" x14ac:dyDescent="0.35">
      <c r="A112" t="s">
        <v>29</v>
      </c>
      <c r="B112" s="2">
        <f xml:space="preserve"> C112*re</f>
        <v>291.37517888000002</v>
      </c>
      <c r="C112" s="4">
        <v>194.47</v>
      </c>
      <c r="E112" t="s">
        <v>30</v>
      </c>
      <c r="G112" s="2">
        <f xml:space="preserve"> H112*re</f>
        <v>234.54450815999999</v>
      </c>
      <c r="H112" s="4">
        <v>156.54</v>
      </c>
    </row>
    <row r="113" spans="1:11" x14ac:dyDescent="0.35">
      <c r="B113" s="2"/>
      <c r="C113" s="4"/>
      <c r="G113" s="2"/>
      <c r="H113" s="4"/>
    </row>
    <row r="114" spans="1:11" x14ac:dyDescent="0.35">
      <c r="B114" s="2"/>
      <c r="C114" s="4"/>
      <c r="G114" s="2"/>
      <c r="H114" s="4"/>
    </row>
    <row r="115" spans="1:11" x14ac:dyDescent="0.35">
      <c r="B115" s="2"/>
      <c r="C115" s="4"/>
      <c r="G115" s="2"/>
      <c r="H115" s="4"/>
    </row>
    <row r="116" spans="1:11" x14ac:dyDescent="0.35">
      <c r="B116" s="2"/>
      <c r="C116" s="4"/>
      <c r="G116" s="2"/>
      <c r="H116" s="4"/>
    </row>
    <row r="117" spans="1:11" ht="61.5" x14ac:dyDescent="1.35">
      <c r="A117" s="15" t="s">
        <v>13</v>
      </c>
      <c r="B117" s="7"/>
      <c r="C117" s="7"/>
      <c r="D117" s="7"/>
      <c r="E117" s="7"/>
      <c r="F117" s="7"/>
      <c r="G117" s="8"/>
      <c r="H117" s="8"/>
      <c r="I117" s="8"/>
      <c r="J117" s="8"/>
      <c r="K117" s="8"/>
    </row>
    <row r="118" spans="1:11" ht="23.5" x14ac:dyDescent="0.55000000000000004">
      <c r="A118" s="29" t="s">
        <v>54</v>
      </c>
      <c r="B118" s="14"/>
      <c r="C118" s="16" t="s">
        <v>44</v>
      </c>
      <c r="D118" s="16"/>
      <c r="E118" s="16"/>
      <c r="F118" s="17"/>
    </row>
    <row r="119" spans="1:11" x14ac:dyDescent="0.35">
      <c r="C119" s="4"/>
    </row>
    <row r="120" spans="1:11" ht="18.5" x14ac:dyDescent="0.45">
      <c r="A120" s="9" t="s">
        <v>6</v>
      </c>
      <c r="B120" t="s">
        <v>14</v>
      </c>
      <c r="C120" s="6">
        <v>36616</v>
      </c>
      <c r="F120" s="10" t="s">
        <v>16</v>
      </c>
      <c r="G120" s="10"/>
      <c r="H120" s="10"/>
      <c r="I120" s="10"/>
      <c r="J120" s="11"/>
    </row>
    <row r="121" spans="1:11" x14ac:dyDescent="0.35">
      <c r="A121" t="s">
        <v>45</v>
      </c>
      <c r="B121" s="2">
        <f>trin28/37*ans</f>
        <v>29572.790183040004</v>
      </c>
      <c r="C121" s="4"/>
      <c r="F121" s="11"/>
      <c r="G121" s="11"/>
      <c r="H121" s="11"/>
      <c r="I121" s="12"/>
      <c r="J121" s="13"/>
    </row>
    <row r="122" spans="1:11" x14ac:dyDescent="0.35">
      <c r="A122" t="s">
        <v>3</v>
      </c>
      <c r="B122" s="2">
        <f t="shared" ref="B122:B126" si="6" xml:space="preserve"> C122*re/37*ans/12</f>
        <v>499.43466666666671</v>
      </c>
      <c r="C122" s="4">
        <v>4000</v>
      </c>
      <c r="F122" s="11" t="s">
        <v>17</v>
      </c>
      <c r="G122" s="11"/>
      <c r="H122" s="11"/>
      <c r="I122" s="12">
        <f xml:space="preserve"> J122*re</f>
        <v>38.716175360000001</v>
      </c>
      <c r="J122" s="13">
        <v>25.84</v>
      </c>
    </row>
    <row r="123" spans="1:11" x14ac:dyDescent="0.35">
      <c r="A123" t="s">
        <v>0</v>
      </c>
      <c r="B123" s="2">
        <f t="shared" si="6"/>
        <v>1922.8234666666667</v>
      </c>
      <c r="C123" s="4">
        <v>15400</v>
      </c>
      <c r="F123" s="11" t="s">
        <v>41</v>
      </c>
      <c r="G123" s="11"/>
      <c r="H123" s="11"/>
      <c r="I123" s="12">
        <f xml:space="preserve"> J123*re</f>
        <v>1648.1344000000001</v>
      </c>
      <c r="J123" s="13">
        <v>1100</v>
      </c>
    </row>
    <row r="124" spans="1:11" x14ac:dyDescent="0.35">
      <c r="A124" t="s">
        <v>1</v>
      </c>
      <c r="B124" s="2">
        <f t="shared" si="6"/>
        <v>1373.4453333333333</v>
      </c>
      <c r="C124" s="4">
        <v>11000</v>
      </c>
      <c r="F124" s="11" t="s">
        <v>38</v>
      </c>
      <c r="G124" s="11"/>
      <c r="H124" s="11"/>
      <c r="I124" s="12">
        <f xml:space="preserve"> J124*re/37*ans/12</f>
        <v>624.29333333333341</v>
      </c>
      <c r="J124" s="13">
        <v>5000</v>
      </c>
    </row>
    <row r="125" spans="1:11" x14ac:dyDescent="0.35">
      <c r="A125" t="s">
        <v>2</v>
      </c>
      <c r="B125" s="2">
        <f t="shared" si="6"/>
        <v>174.80213333333336</v>
      </c>
      <c r="C125" s="4">
        <v>1400</v>
      </c>
      <c r="F125" s="11" t="s">
        <v>42</v>
      </c>
      <c r="G125" s="11"/>
      <c r="H125" s="11"/>
      <c r="I125" s="12">
        <f xml:space="preserve"> J125*re/37*ans/12</f>
        <v>1248.5866666666668</v>
      </c>
      <c r="J125" s="13">
        <v>10000</v>
      </c>
    </row>
    <row r="126" spans="1:11" x14ac:dyDescent="0.35">
      <c r="A126" t="s">
        <v>39</v>
      </c>
      <c r="B126" s="2">
        <f t="shared" si="6"/>
        <v>649.26506666666671</v>
      </c>
      <c r="C126" s="4">
        <v>5200</v>
      </c>
    </row>
    <row r="127" spans="1:11" x14ac:dyDescent="0.35">
      <c r="A127" t="s">
        <v>52</v>
      </c>
      <c r="B127" s="2">
        <f xml:space="preserve"> C127*re/37*ans/12</f>
        <v>137.34453333333337</v>
      </c>
      <c r="C127" s="4">
        <v>1100</v>
      </c>
      <c r="D127" s="2">
        <f>SUM(B121:B127)</f>
        <v>34329.905383040008</v>
      </c>
    </row>
    <row r="128" spans="1:11" x14ac:dyDescent="0.35">
      <c r="A128" t="s">
        <v>53</v>
      </c>
      <c r="B128" s="2">
        <f xml:space="preserve"> D127*1.38%</f>
        <v>473.75269428595209</v>
      </c>
      <c r="D128" s="2">
        <f>SUM(B121:B128)</f>
        <v>34803.658077325963</v>
      </c>
    </row>
    <row r="129" spans="1:10" x14ac:dyDescent="0.35">
      <c r="B129" s="2"/>
      <c r="D129" s="2"/>
    </row>
    <row r="130" spans="1:10" x14ac:dyDescent="0.35">
      <c r="C130" s="4"/>
    </row>
    <row r="131" spans="1:10" ht="18.5" x14ac:dyDescent="0.45">
      <c r="A131" s="9" t="s">
        <v>4</v>
      </c>
      <c r="C131" s="4"/>
      <c r="F131" s="41"/>
      <c r="G131" s="41"/>
      <c r="H131" s="41"/>
      <c r="I131" s="41"/>
    </row>
    <row r="132" spans="1:10" x14ac:dyDescent="0.35">
      <c r="A132" t="s">
        <v>45</v>
      </c>
      <c r="B132" s="2">
        <f>trin28/37*ans</f>
        <v>29572.790183040004</v>
      </c>
      <c r="C132" s="4"/>
      <c r="I132" s="2"/>
      <c r="J132" s="42"/>
    </row>
    <row r="133" spans="1:10" x14ac:dyDescent="0.35">
      <c r="A133" t="s">
        <v>3</v>
      </c>
      <c r="B133" s="2">
        <f t="shared" ref="B133" si="7" xml:space="preserve"> C133*re/37*ans/12</f>
        <v>499.43466666666671</v>
      </c>
      <c r="C133" s="4">
        <v>4000</v>
      </c>
      <c r="I133" s="2"/>
      <c r="J133" s="42"/>
    </row>
    <row r="134" spans="1:10" x14ac:dyDescent="0.35">
      <c r="A134" t="s">
        <v>0</v>
      </c>
      <c r="B134" s="2">
        <f t="shared" ref="B134:B137" si="8" xml:space="preserve"> C134*re/37*ans/12</f>
        <v>1922.8234666666667</v>
      </c>
      <c r="C134" s="4">
        <v>15400</v>
      </c>
      <c r="I134" s="2"/>
      <c r="J134" s="42"/>
    </row>
    <row r="135" spans="1:10" x14ac:dyDescent="0.35">
      <c r="A135" t="s">
        <v>1</v>
      </c>
      <c r="B135" s="2">
        <f t="shared" si="8"/>
        <v>1373.4453333333333</v>
      </c>
      <c r="C135" s="4">
        <v>11000</v>
      </c>
    </row>
    <row r="136" spans="1:10" x14ac:dyDescent="0.35">
      <c r="A136" t="s">
        <v>2</v>
      </c>
      <c r="B136" s="2">
        <f t="shared" si="8"/>
        <v>174.80213333333336</v>
      </c>
      <c r="C136" s="4">
        <v>1400</v>
      </c>
    </row>
    <row r="137" spans="1:10" x14ac:dyDescent="0.35">
      <c r="A137" t="s">
        <v>39</v>
      </c>
      <c r="B137" s="2">
        <f t="shared" si="8"/>
        <v>649.26506666666671</v>
      </c>
      <c r="C137" s="4">
        <v>5200</v>
      </c>
    </row>
    <row r="138" spans="1:10" x14ac:dyDescent="0.35">
      <c r="A138" t="s">
        <v>46</v>
      </c>
      <c r="B138" s="2">
        <f xml:space="preserve"> (trin31-trin28)/37*ans</f>
        <v>1273.1688409600029</v>
      </c>
      <c r="C138" s="4"/>
    </row>
    <row r="139" spans="1:10" x14ac:dyDescent="0.35">
      <c r="A139" t="s">
        <v>52</v>
      </c>
      <c r="B139" s="2">
        <f xml:space="preserve"> C139*re/37*ans/12</f>
        <v>137.34453333333337</v>
      </c>
      <c r="C139" s="4">
        <v>1100</v>
      </c>
      <c r="D139" s="2">
        <f>SUM(B132:B139)</f>
        <v>35603.074224000011</v>
      </c>
    </row>
    <row r="140" spans="1:10" x14ac:dyDescent="0.35">
      <c r="A140" t="s">
        <v>53</v>
      </c>
      <c r="B140" s="2">
        <f xml:space="preserve"> D139*1.38%</f>
        <v>491.32242429120015</v>
      </c>
      <c r="D140" s="2">
        <f>SUM(B132:B140)</f>
        <v>36094.396648291207</v>
      </c>
    </row>
    <row r="141" spans="1:10" x14ac:dyDescent="0.35">
      <c r="B141" s="2"/>
      <c r="C141" s="4"/>
      <c r="D141" s="2"/>
    </row>
    <row r="142" spans="1:10" x14ac:dyDescent="0.35">
      <c r="B142" s="2"/>
      <c r="D142" s="2"/>
    </row>
    <row r="143" spans="1:10" x14ac:dyDescent="0.35">
      <c r="B143" s="2"/>
      <c r="D143" s="2"/>
    </row>
    <row r="144" spans="1:10" x14ac:dyDescent="0.35">
      <c r="B144" s="2"/>
      <c r="C144" s="4"/>
    </row>
    <row r="145" spans="1:11" ht="61.5" x14ac:dyDescent="1.35">
      <c r="A145" s="15" t="s">
        <v>13</v>
      </c>
      <c r="B145" s="7"/>
      <c r="C145" s="7"/>
      <c r="D145" s="7"/>
      <c r="E145" s="7"/>
      <c r="F145" s="7"/>
      <c r="G145" s="8"/>
      <c r="H145" s="8"/>
      <c r="I145" s="8"/>
      <c r="J145" s="8"/>
      <c r="K145" s="8"/>
    </row>
    <row r="146" spans="1:11" ht="23.5" x14ac:dyDescent="0.55000000000000004">
      <c r="A146" s="29" t="s">
        <v>54</v>
      </c>
      <c r="B146" s="14"/>
      <c r="C146" s="16" t="s">
        <v>44</v>
      </c>
      <c r="D146" s="16"/>
      <c r="E146" s="16"/>
      <c r="F146" s="17"/>
    </row>
    <row r="147" spans="1:11" ht="18.5" x14ac:dyDescent="0.45">
      <c r="A147" s="14"/>
      <c r="B147" s="5"/>
    </row>
    <row r="148" spans="1:11" ht="18.5" x14ac:dyDescent="0.45">
      <c r="A148" s="9" t="s">
        <v>5</v>
      </c>
      <c r="C148" s="4"/>
      <c r="F148" s="10" t="s">
        <v>16</v>
      </c>
      <c r="G148" s="10"/>
      <c r="H148" s="10"/>
      <c r="I148" s="10"/>
      <c r="J148" s="11"/>
    </row>
    <row r="149" spans="1:11" x14ac:dyDescent="0.35">
      <c r="A149" t="s">
        <v>45</v>
      </c>
      <c r="B149" s="2">
        <f>trin28/37*ans</f>
        <v>29572.790183040004</v>
      </c>
      <c r="C149" s="4"/>
      <c r="F149" s="11"/>
      <c r="G149" s="11"/>
      <c r="H149" s="11"/>
      <c r="I149" s="12"/>
      <c r="J149" s="13"/>
    </row>
    <row r="150" spans="1:11" x14ac:dyDescent="0.35">
      <c r="A150" t="s">
        <v>3</v>
      </c>
      <c r="B150" s="2">
        <f xml:space="preserve"> C150*re/37*ans/12</f>
        <v>249.71733333333336</v>
      </c>
      <c r="C150" s="4">
        <v>2000</v>
      </c>
      <c r="F150" s="11"/>
      <c r="G150" s="11"/>
      <c r="H150" s="11"/>
      <c r="I150" s="12"/>
      <c r="J150" s="13"/>
    </row>
    <row r="151" spans="1:11" x14ac:dyDescent="0.35">
      <c r="A151" t="s">
        <v>0</v>
      </c>
      <c r="B151" s="2">
        <f xml:space="preserve"> C151*re/37*ans/12</f>
        <v>1922.8234666666667</v>
      </c>
      <c r="C151" s="4">
        <v>15400</v>
      </c>
      <c r="F151" s="11" t="s">
        <v>17</v>
      </c>
      <c r="G151" s="11"/>
      <c r="H151" s="11"/>
      <c r="I151" s="12">
        <f xml:space="preserve"> J151*re</f>
        <v>38.716175360000001</v>
      </c>
      <c r="J151" s="13">
        <v>25.84</v>
      </c>
    </row>
    <row r="152" spans="1:11" x14ac:dyDescent="0.35">
      <c r="A152" t="s">
        <v>1</v>
      </c>
      <c r="B152" s="2">
        <f t="shared" ref="B152:B154" si="9" xml:space="preserve"> C152*re/37*ans/12</f>
        <v>1373.4453333333333</v>
      </c>
      <c r="C152" s="4">
        <v>11000</v>
      </c>
      <c r="F152" s="11" t="s">
        <v>41</v>
      </c>
      <c r="G152" s="11"/>
      <c r="H152" s="11"/>
      <c r="I152" s="12">
        <f xml:space="preserve"> J152*re</f>
        <v>1648.1344000000001</v>
      </c>
      <c r="J152" s="13">
        <v>1100</v>
      </c>
    </row>
    <row r="153" spans="1:11" x14ac:dyDescent="0.35">
      <c r="A153" t="s">
        <v>2</v>
      </c>
      <c r="B153" s="2">
        <f t="shared" si="9"/>
        <v>174.80213333333336</v>
      </c>
      <c r="C153" s="4">
        <v>1400</v>
      </c>
      <c r="F153" s="11" t="s">
        <v>38</v>
      </c>
      <c r="G153" s="11"/>
      <c r="H153" s="11"/>
      <c r="I153" s="12">
        <f xml:space="preserve"> J153*re/37*ans/12</f>
        <v>624.29333333333341</v>
      </c>
      <c r="J153" s="13">
        <v>5000</v>
      </c>
    </row>
    <row r="154" spans="1:11" x14ac:dyDescent="0.35">
      <c r="A154" t="s">
        <v>39</v>
      </c>
      <c r="B154" s="2">
        <f t="shared" si="9"/>
        <v>649.26506666666671</v>
      </c>
      <c r="C154" s="4">
        <v>5200</v>
      </c>
      <c r="F154" s="11" t="s">
        <v>42</v>
      </c>
      <c r="G154" s="11"/>
      <c r="H154" s="11"/>
      <c r="I154" s="12">
        <f xml:space="preserve"> J154*re/37*ans/12</f>
        <v>1248.5866666666668</v>
      </c>
      <c r="J154" s="13">
        <v>10000</v>
      </c>
    </row>
    <row r="155" spans="1:11" x14ac:dyDescent="0.35">
      <c r="A155" t="s">
        <v>47</v>
      </c>
      <c r="B155" s="2">
        <f xml:space="preserve"> (trin33-trin28)/37*ans</f>
        <v>2156.4939641599995</v>
      </c>
      <c r="C155" s="4"/>
    </row>
    <row r="156" spans="1:11" x14ac:dyDescent="0.35">
      <c r="A156" t="s">
        <v>52</v>
      </c>
      <c r="B156" s="2">
        <f xml:space="preserve"> C156*re/37*ans/12</f>
        <v>137.34453333333337</v>
      </c>
      <c r="C156" s="4">
        <v>1100</v>
      </c>
      <c r="D156" s="2">
        <f>SUM(B148:B156)</f>
        <v>36236.682013866674</v>
      </c>
    </row>
    <row r="157" spans="1:11" x14ac:dyDescent="0.35">
      <c r="A157" t="s">
        <v>53</v>
      </c>
      <c r="B157" s="2">
        <f xml:space="preserve"> D156*1.38%</f>
        <v>500.0662117913601</v>
      </c>
      <c r="D157" s="2">
        <f>SUM(B148:B157)</f>
        <v>36736.748225658033</v>
      </c>
    </row>
    <row r="158" spans="1:11" x14ac:dyDescent="0.35">
      <c r="B158" s="2"/>
      <c r="C158" s="4"/>
      <c r="D158" s="2"/>
    </row>
    <row r="159" spans="1:11" x14ac:dyDescent="0.35">
      <c r="B159" s="2"/>
      <c r="D159" s="2"/>
    </row>
    <row r="160" spans="1:11" x14ac:dyDescent="0.35">
      <c r="B160" s="2"/>
      <c r="C160" s="4"/>
    </row>
    <row r="161" spans="1:11" ht="18.5" x14ac:dyDescent="0.45">
      <c r="A161" s="9" t="s">
        <v>11</v>
      </c>
      <c r="C161" s="4"/>
      <c r="F161" s="41"/>
      <c r="G161" s="41"/>
      <c r="H161" s="41"/>
      <c r="I161" s="41"/>
    </row>
    <row r="162" spans="1:11" x14ac:dyDescent="0.35">
      <c r="A162" t="s">
        <v>45</v>
      </c>
      <c r="B162" s="2">
        <f>trin28/37*ans</f>
        <v>29572.790183040004</v>
      </c>
      <c r="C162" s="4"/>
      <c r="I162" s="2"/>
      <c r="J162" s="42"/>
    </row>
    <row r="163" spans="1:11" x14ac:dyDescent="0.35">
      <c r="A163" t="s">
        <v>3</v>
      </c>
      <c r="B163" s="2">
        <f xml:space="preserve"> C163*re/37*ans/12</f>
        <v>249.71733333333336</v>
      </c>
      <c r="C163" s="4">
        <v>2000</v>
      </c>
      <c r="I163" s="2"/>
      <c r="J163" s="42"/>
    </row>
    <row r="164" spans="1:11" x14ac:dyDescent="0.35">
      <c r="A164" t="s">
        <v>0</v>
      </c>
      <c r="B164" s="2">
        <f xml:space="preserve"> C164*re/37*ans/12</f>
        <v>1922.8234666666667</v>
      </c>
      <c r="C164" s="4">
        <v>15400</v>
      </c>
      <c r="I164" s="2"/>
      <c r="J164" s="42"/>
    </row>
    <row r="165" spans="1:11" x14ac:dyDescent="0.35">
      <c r="A165" t="s">
        <v>1</v>
      </c>
      <c r="B165" s="2">
        <f t="shared" ref="B165:B167" si="10" xml:space="preserve"> C165*re/37*ans/12</f>
        <v>1373.4453333333333</v>
      </c>
      <c r="C165" s="4">
        <v>11000</v>
      </c>
    </row>
    <row r="166" spans="1:11" x14ac:dyDescent="0.35">
      <c r="A166" t="s">
        <v>2</v>
      </c>
      <c r="B166" s="2">
        <f t="shared" si="10"/>
        <v>174.80213333333336</v>
      </c>
      <c r="C166" s="4">
        <v>1400</v>
      </c>
    </row>
    <row r="167" spans="1:11" x14ac:dyDescent="0.35">
      <c r="A167" t="s">
        <v>39</v>
      </c>
      <c r="B167" s="2">
        <f t="shared" si="10"/>
        <v>649.26506666666671</v>
      </c>
      <c r="C167" s="4">
        <v>5200</v>
      </c>
    </row>
    <row r="168" spans="1:11" x14ac:dyDescent="0.35">
      <c r="A168" t="s">
        <v>51</v>
      </c>
      <c r="B168" s="2">
        <f xml:space="preserve"> (trin37-trin28)/37*ans</f>
        <v>4010.0308595199972</v>
      </c>
      <c r="C168" s="4"/>
    </row>
    <row r="169" spans="1:11" x14ac:dyDescent="0.35">
      <c r="A169" t="s">
        <v>52</v>
      </c>
      <c r="B169" s="2">
        <f xml:space="preserve"> C169*re/37*ans/12</f>
        <v>137.34453333333337</v>
      </c>
      <c r="C169" s="4">
        <v>1100</v>
      </c>
      <c r="D169" s="2">
        <f>SUM(B162:B169)</f>
        <v>38090.218909226671</v>
      </c>
    </row>
    <row r="170" spans="1:11" x14ac:dyDescent="0.35">
      <c r="A170" t="s">
        <v>53</v>
      </c>
      <c r="B170" s="2">
        <f xml:space="preserve"> D169*1.38%</f>
        <v>525.64502094732802</v>
      </c>
      <c r="D170" s="2">
        <f>SUM(B162:B170)</f>
        <v>38615.863930173997</v>
      </c>
    </row>
    <row r="171" spans="1:11" x14ac:dyDescent="0.35">
      <c r="B171" s="2"/>
      <c r="D171" s="2"/>
    </row>
    <row r="172" spans="1:11" x14ac:dyDescent="0.35">
      <c r="B172" s="2"/>
      <c r="D172" s="2"/>
    </row>
    <row r="173" spans="1:11" x14ac:dyDescent="0.35">
      <c r="B173" s="2"/>
      <c r="D173" s="2"/>
    </row>
    <row r="174" spans="1:11" ht="61.5" x14ac:dyDescent="1.35">
      <c r="A174" s="15" t="s">
        <v>13</v>
      </c>
      <c r="B174" s="7"/>
      <c r="C174" s="7"/>
      <c r="D174" s="7"/>
      <c r="E174" s="7"/>
      <c r="F174" s="7"/>
      <c r="G174" s="8"/>
      <c r="H174" s="8"/>
      <c r="I174" s="8"/>
      <c r="J174" s="8"/>
      <c r="K174" s="8"/>
    </row>
    <row r="175" spans="1:11" ht="23.5" x14ac:dyDescent="0.55000000000000004">
      <c r="A175" s="29" t="s">
        <v>54</v>
      </c>
      <c r="B175" s="14"/>
      <c r="C175" s="16" t="s">
        <v>48</v>
      </c>
      <c r="D175" s="16"/>
      <c r="E175" s="16"/>
      <c r="F175" s="17"/>
    </row>
    <row r="176" spans="1:11" ht="18.5" x14ac:dyDescent="0.45">
      <c r="A176" s="14"/>
      <c r="B176" s="5"/>
      <c r="C176" s="16"/>
      <c r="D176" s="16"/>
      <c r="E176" s="16"/>
      <c r="F176" s="17"/>
    </row>
    <row r="177" spans="1:10" ht="18.5" x14ac:dyDescent="0.45">
      <c r="A177" s="9" t="s">
        <v>19</v>
      </c>
      <c r="C177" s="4"/>
      <c r="F177" s="10" t="s">
        <v>16</v>
      </c>
      <c r="G177" s="10"/>
      <c r="H177" s="10"/>
      <c r="I177" s="10"/>
      <c r="J177" s="11"/>
    </row>
    <row r="178" spans="1:10" x14ac:dyDescent="0.35">
      <c r="A178" t="s">
        <v>49</v>
      </c>
      <c r="B178" s="2">
        <f>trin36/37*ans</f>
        <v>33108.742673920002</v>
      </c>
      <c r="C178" s="4"/>
      <c r="F178" s="11"/>
      <c r="G178" s="11"/>
      <c r="H178" s="11"/>
      <c r="I178" s="12"/>
      <c r="J178" s="13"/>
    </row>
    <row r="179" spans="1:10" x14ac:dyDescent="0.35">
      <c r="A179" t="s">
        <v>50</v>
      </c>
      <c r="B179" s="2">
        <f t="shared" ref="B179:B183" si="11" xml:space="preserve"> C179*re/37*ans/12</f>
        <v>574.34986666666668</v>
      </c>
      <c r="C179" s="4">
        <v>4600</v>
      </c>
      <c r="F179" s="11"/>
      <c r="G179" s="11"/>
      <c r="H179" s="11"/>
      <c r="I179" s="12"/>
      <c r="J179" s="13"/>
    </row>
    <row r="180" spans="1:10" x14ac:dyDescent="0.35">
      <c r="A180" t="s">
        <v>0</v>
      </c>
      <c r="B180" s="2">
        <f t="shared" si="11"/>
        <v>1922.8234666666667</v>
      </c>
      <c r="C180" s="4">
        <v>15400</v>
      </c>
      <c r="F180" s="11" t="s">
        <v>17</v>
      </c>
      <c r="G180" s="11"/>
      <c r="H180" s="11"/>
      <c r="I180" s="12">
        <f xml:space="preserve"> J180*re</f>
        <v>38.716175360000001</v>
      </c>
      <c r="J180" s="13">
        <v>25.84</v>
      </c>
    </row>
    <row r="181" spans="1:10" x14ac:dyDescent="0.35">
      <c r="A181" t="s">
        <v>1</v>
      </c>
      <c r="B181" s="2">
        <f t="shared" si="11"/>
        <v>1373.4453333333333</v>
      </c>
      <c r="C181" s="4">
        <v>11000</v>
      </c>
      <c r="F181" s="11" t="s">
        <v>41</v>
      </c>
      <c r="G181" s="11"/>
      <c r="H181" s="11"/>
      <c r="I181" s="12">
        <f xml:space="preserve"> J181*re</f>
        <v>1648.1344000000001</v>
      </c>
      <c r="J181" s="13">
        <v>1100</v>
      </c>
    </row>
    <row r="182" spans="1:10" x14ac:dyDescent="0.35">
      <c r="A182" t="s">
        <v>2</v>
      </c>
      <c r="B182" s="2">
        <f t="shared" si="11"/>
        <v>174.80213333333336</v>
      </c>
      <c r="C182" s="4">
        <v>1400</v>
      </c>
      <c r="F182" s="11" t="s">
        <v>38</v>
      </c>
      <c r="G182" s="11"/>
      <c r="H182" s="11"/>
      <c r="I182" s="12">
        <f xml:space="preserve"> J182*re/37*ans/12</f>
        <v>624.29333333333341</v>
      </c>
      <c r="J182" s="13">
        <v>5000</v>
      </c>
    </row>
    <row r="183" spans="1:10" x14ac:dyDescent="0.35">
      <c r="A183" t="s">
        <v>39</v>
      </c>
      <c r="B183" s="2">
        <f t="shared" si="11"/>
        <v>649.26506666666671</v>
      </c>
      <c r="C183" s="4">
        <v>5200</v>
      </c>
      <c r="F183" s="11" t="s">
        <v>42</v>
      </c>
      <c r="G183" s="11"/>
      <c r="H183" s="11"/>
      <c r="I183" s="12">
        <f xml:space="preserve"> J183*re/37*ans/12</f>
        <v>1248.5866666666668</v>
      </c>
      <c r="J183" s="13">
        <v>10000</v>
      </c>
    </row>
    <row r="184" spans="1:10" x14ac:dyDescent="0.35">
      <c r="A184" t="s">
        <v>52</v>
      </c>
      <c r="B184" s="2">
        <f xml:space="preserve"> C184*re/37*ans/12</f>
        <v>137.34453333333337</v>
      </c>
      <c r="C184" s="4">
        <v>1100</v>
      </c>
      <c r="D184" s="2">
        <f>SUM(B178:B184)</f>
        <v>37940.773073920005</v>
      </c>
    </row>
    <row r="185" spans="1:10" x14ac:dyDescent="0.35">
      <c r="A185" t="s">
        <v>53</v>
      </c>
      <c r="B185" s="2">
        <f xml:space="preserve"> D184*1.38%</f>
        <v>523.58266842009607</v>
      </c>
      <c r="D185" s="2">
        <f>SUM(B178:B185)</f>
        <v>38464.3557423401</v>
      </c>
    </row>
    <row r="186" spans="1:10" x14ac:dyDescent="0.35">
      <c r="B186" s="2"/>
      <c r="D186" s="2"/>
    </row>
    <row r="187" spans="1:10" x14ac:dyDescent="0.35">
      <c r="B187" s="2"/>
      <c r="D187" s="2"/>
    </row>
    <row r="188" spans="1:10" x14ac:dyDescent="0.35">
      <c r="B188" s="2"/>
      <c r="D188" s="2"/>
    </row>
    <row r="189" spans="1:10" x14ac:dyDescent="0.35">
      <c r="B189" s="2"/>
      <c r="D189" s="2"/>
    </row>
    <row r="190" spans="1:10" x14ac:dyDescent="0.35">
      <c r="B190" s="2"/>
      <c r="D190" s="2"/>
    </row>
    <row r="191" spans="1:10" x14ac:dyDescent="0.35">
      <c r="B191" s="2"/>
      <c r="D191" s="2"/>
    </row>
    <row r="192" spans="1:10" x14ac:dyDescent="0.35">
      <c r="B192" s="2"/>
      <c r="D192" s="2"/>
    </row>
    <row r="193" spans="1:11" x14ac:dyDescent="0.35">
      <c r="B193" s="2"/>
      <c r="D193" s="2"/>
    </row>
    <row r="194" spans="1:11" x14ac:dyDescent="0.35">
      <c r="B194" s="2"/>
      <c r="D194" s="2"/>
    </row>
    <row r="195" spans="1:11" x14ac:dyDescent="0.35">
      <c r="B195" s="2"/>
      <c r="D195" s="2"/>
    </row>
    <row r="196" spans="1:11" x14ac:dyDescent="0.35">
      <c r="B196" s="2"/>
      <c r="D196" s="2"/>
    </row>
    <row r="197" spans="1:11" x14ac:dyDescent="0.35">
      <c r="B197" s="2"/>
      <c r="D197" s="2"/>
    </row>
    <row r="198" spans="1:11" x14ac:dyDescent="0.35">
      <c r="B198" s="2"/>
      <c r="D198" s="2"/>
    </row>
    <row r="200" spans="1:11" x14ac:dyDescent="0.35">
      <c r="B200" s="2"/>
      <c r="C200" s="4"/>
      <c r="G200" s="2"/>
      <c r="H200" s="4"/>
    </row>
    <row r="201" spans="1:11" ht="35.15" customHeight="1" x14ac:dyDescent="1.35">
      <c r="A201" s="15" t="s">
        <v>13</v>
      </c>
      <c r="B201" s="7"/>
      <c r="C201" s="7"/>
      <c r="D201" s="7"/>
      <c r="E201" s="7"/>
      <c r="F201" s="7"/>
      <c r="G201" s="8"/>
      <c r="H201" s="8"/>
      <c r="I201" s="8"/>
      <c r="J201" s="8"/>
      <c r="K201" s="8"/>
    </row>
    <row r="202" spans="1:11" ht="23.5" x14ac:dyDescent="0.55000000000000004">
      <c r="A202" s="29" t="s">
        <v>54</v>
      </c>
      <c r="B202" s="14"/>
      <c r="C202" s="16"/>
      <c r="D202" s="16"/>
      <c r="E202" s="16"/>
      <c r="F202" s="17"/>
    </row>
    <row r="204" spans="1:11" ht="18.5" x14ac:dyDescent="0.45">
      <c r="A204" s="34" t="s">
        <v>25</v>
      </c>
      <c r="B204" t="s">
        <v>7</v>
      </c>
      <c r="C204" s="1" t="s">
        <v>8</v>
      </c>
      <c r="D204" t="s">
        <v>9</v>
      </c>
    </row>
    <row r="205" spans="1:11" x14ac:dyDescent="0.35">
      <c r="A205" s="4">
        <v>27</v>
      </c>
      <c r="B205" s="35">
        <v>19463.45</v>
      </c>
      <c r="C205" s="36">
        <f t="shared" ref="C205:C230" si="12" xml:space="preserve"> B205*re</f>
        <v>29162.164988800003</v>
      </c>
      <c r="D205" s="35">
        <f xml:space="preserve"> C205*12</f>
        <v>349945.97986560001</v>
      </c>
    </row>
    <row r="206" spans="1:11" x14ac:dyDescent="0.35">
      <c r="A206" s="4">
        <v>28</v>
      </c>
      <c r="B206" s="35">
        <v>19737.509999999998</v>
      </c>
      <c r="C206" s="36">
        <f t="shared" si="12"/>
        <v>29572.790183040001</v>
      </c>
      <c r="D206" s="35">
        <f t="shared" ref="D206:D230" si="13" xml:space="preserve"> C206*12</f>
        <v>354873.48219648004</v>
      </c>
    </row>
    <row r="207" spans="1:11" x14ac:dyDescent="0.35">
      <c r="A207" s="4">
        <v>29</v>
      </c>
      <c r="B207" s="35">
        <v>20016.22</v>
      </c>
      <c r="C207" s="36">
        <f t="shared" si="12"/>
        <v>29990.382490880002</v>
      </c>
      <c r="D207" s="35">
        <f t="shared" si="13"/>
        <v>359884.58989056002</v>
      </c>
    </row>
    <row r="208" spans="1:11" x14ac:dyDescent="0.35">
      <c r="A208" s="4">
        <v>30</v>
      </c>
      <c r="B208" s="35">
        <v>20299.27</v>
      </c>
      <c r="C208" s="36">
        <f t="shared" si="12"/>
        <v>30414.477438080001</v>
      </c>
      <c r="D208" s="35">
        <f t="shared" si="13"/>
        <v>364973.72925695998</v>
      </c>
    </row>
    <row r="209" spans="1:4" x14ac:dyDescent="0.35">
      <c r="A209" s="4">
        <v>31</v>
      </c>
      <c r="B209" s="35">
        <v>20587.25</v>
      </c>
      <c r="C209" s="36">
        <f t="shared" si="12"/>
        <v>30845.959024000003</v>
      </c>
      <c r="D209" s="35">
        <f t="shared" si="13"/>
        <v>370151.50828800001</v>
      </c>
    </row>
    <row r="210" spans="1:4" x14ac:dyDescent="0.35">
      <c r="A210" s="4">
        <v>32</v>
      </c>
      <c r="B210" s="35">
        <v>20879.7</v>
      </c>
      <c r="C210" s="36">
        <f t="shared" si="12"/>
        <v>31284.138028800004</v>
      </c>
      <c r="D210" s="35">
        <f t="shared" si="13"/>
        <v>375409.65634560003</v>
      </c>
    </row>
    <row r="211" spans="1:4" x14ac:dyDescent="0.35">
      <c r="A211" s="4">
        <v>33</v>
      </c>
      <c r="B211" s="35">
        <v>21176.799999999999</v>
      </c>
      <c r="C211" s="36">
        <f t="shared" si="12"/>
        <v>31729.2841472</v>
      </c>
      <c r="D211" s="35">
        <f t="shared" si="13"/>
        <v>380751.4097664</v>
      </c>
    </row>
    <row r="212" spans="1:4" x14ac:dyDescent="0.35">
      <c r="A212" s="4">
        <v>34</v>
      </c>
      <c r="B212" s="35">
        <v>21479.17</v>
      </c>
      <c r="C212" s="36">
        <f t="shared" si="12"/>
        <v>32182.326327679999</v>
      </c>
      <c r="D212" s="35">
        <f t="shared" si="13"/>
        <v>386187.91593215999</v>
      </c>
    </row>
    <row r="213" spans="1:4" x14ac:dyDescent="0.35">
      <c r="A213" s="4">
        <v>35</v>
      </c>
      <c r="B213" s="35">
        <v>21785.79</v>
      </c>
      <c r="C213" s="36">
        <f t="shared" si="12"/>
        <v>32641.736300160002</v>
      </c>
      <c r="D213" s="35">
        <f t="shared" si="13"/>
        <v>391700.83560192003</v>
      </c>
    </row>
    <row r="214" spans="1:4" x14ac:dyDescent="0.35">
      <c r="A214" s="4">
        <v>36</v>
      </c>
      <c r="B214" s="35">
        <v>22097.48</v>
      </c>
      <c r="C214" s="36">
        <f t="shared" si="12"/>
        <v>33108.742673920002</v>
      </c>
      <c r="D214" s="35">
        <f t="shared" si="13"/>
        <v>397304.91208704002</v>
      </c>
    </row>
    <row r="215" spans="1:4" x14ac:dyDescent="0.35">
      <c r="A215" s="4">
        <v>37</v>
      </c>
      <c r="B215" s="35">
        <v>22413.89</v>
      </c>
      <c r="C215" s="36">
        <f t="shared" si="12"/>
        <v>33582.821042559997</v>
      </c>
      <c r="D215" s="35">
        <f t="shared" si="13"/>
        <v>402993.85251071997</v>
      </c>
    </row>
    <row r="216" spans="1:4" x14ac:dyDescent="0.35">
      <c r="A216" s="4">
        <v>38</v>
      </c>
      <c r="B216" s="35">
        <v>22755.919999999998</v>
      </c>
      <c r="C216" s="36">
        <f t="shared" si="12"/>
        <v>34095.285959679997</v>
      </c>
      <c r="D216" s="35">
        <f t="shared" si="13"/>
        <v>409143.43151615997</v>
      </c>
    </row>
    <row r="217" spans="1:4" x14ac:dyDescent="0.35">
      <c r="A217" s="4">
        <v>39</v>
      </c>
      <c r="B217" s="35">
        <v>23088.89</v>
      </c>
      <c r="C217" s="36">
        <f t="shared" si="12"/>
        <v>34594.176242560003</v>
      </c>
      <c r="D217" s="35">
        <f t="shared" si="13"/>
        <v>415130.11491072003</v>
      </c>
    </row>
    <row r="218" spans="1:4" x14ac:dyDescent="0.35">
      <c r="A218" s="4">
        <v>40</v>
      </c>
      <c r="B218" s="35">
        <v>23427.040000000001</v>
      </c>
      <c r="C218" s="36">
        <f t="shared" si="12"/>
        <v>35100.827740160006</v>
      </c>
      <c r="D218" s="35">
        <f t="shared" si="13"/>
        <v>421209.93288192007</v>
      </c>
    </row>
    <row r="219" spans="1:4" x14ac:dyDescent="0.35">
      <c r="A219" s="4">
        <v>41</v>
      </c>
      <c r="B219" s="35">
        <v>23770.06</v>
      </c>
      <c r="C219" s="36">
        <f t="shared" si="12"/>
        <v>35614.775978240003</v>
      </c>
      <c r="D219" s="35">
        <f t="shared" si="13"/>
        <v>427377.31173888</v>
      </c>
    </row>
    <row r="220" spans="1:4" x14ac:dyDescent="0.35">
      <c r="A220" s="4">
        <v>42</v>
      </c>
      <c r="B220" s="35">
        <v>24118.18</v>
      </c>
      <c r="C220" s="36">
        <f t="shared" si="12"/>
        <v>36136.36556672</v>
      </c>
      <c r="D220" s="35">
        <f t="shared" si="13"/>
        <v>433636.38680064003</v>
      </c>
    </row>
    <row r="221" spans="1:4" x14ac:dyDescent="0.35">
      <c r="A221" s="4">
        <v>43</v>
      </c>
      <c r="B221" s="35">
        <v>24654.17</v>
      </c>
      <c r="C221" s="36">
        <f t="shared" si="12"/>
        <v>36939.441527679999</v>
      </c>
      <c r="D221" s="35">
        <f t="shared" si="13"/>
        <v>443273.29833215999</v>
      </c>
    </row>
    <row r="222" spans="1:4" x14ac:dyDescent="0.35">
      <c r="A222" s="4">
        <v>44</v>
      </c>
      <c r="B222" s="35">
        <v>25205.03</v>
      </c>
      <c r="C222" s="36">
        <f t="shared" si="12"/>
        <v>37764.797269119998</v>
      </c>
      <c r="D222" s="35">
        <f t="shared" si="13"/>
        <v>453177.56722943997</v>
      </c>
    </row>
    <row r="223" spans="1:4" x14ac:dyDescent="0.35">
      <c r="A223" s="4">
        <v>45</v>
      </c>
      <c r="B223" s="35">
        <v>25770.92</v>
      </c>
      <c r="C223" s="36">
        <f t="shared" si="12"/>
        <v>38612.672519679996</v>
      </c>
      <c r="D223" s="35">
        <f t="shared" si="13"/>
        <v>463352.07023615995</v>
      </c>
    </row>
    <row r="224" spans="1:4" x14ac:dyDescent="0.35">
      <c r="A224" s="4">
        <v>46</v>
      </c>
      <c r="B224" s="35">
        <v>26352.400000000001</v>
      </c>
      <c r="C224" s="36">
        <f t="shared" si="12"/>
        <v>39483.906329600002</v>
      </c>
      <c r="D224" s="35">
        <f t="shared" si="13"/>
        <v>473806.87595520006</v>
      </c>
    </row>
    <row r="225" spans="1:4" x14ac:dyDescent="0.35">
      <c r="A225" s="4">
        <v>47</v>
      </c>
      <c r="B225" s="35">
        <v>26821.51</v>
      </c>
      <c r="C225" s="36">
        <f t="shared" si="12"/>
        <v>40186.775719040001</v>
      </c>
      <c r="D225" s="35">
        <f t="shared" si="13"/>
        <v>482241.30862848001</v>
      </c>
    </row>
    <row r="226" spans="1:4" x14ac:dyDescent="0.35">
      <c r="A226" s="4">
        <v>48</v>
      </c>
      <c r="B226" s="35">
        <v>28054.39</v>
      </c>
      <c r="C226" s="36">
        <f t="shared" si="12"/>
        <v>42034.004754560003</v>
      </c>
      <c r="D226" s="35">
        <f t="shared" si="13"/>
        <v>504408.05705472</v>
      </c>
    </row>
    <row r="227" spans="1:4" x14ac:dyDescent="0.35">
      <c r="A227" s="4">
        <v>49</v>
      </c>
      <c r="B227" s="35">
        <v>29937.17</v>
      </c>
      <c r="C227" s="36">
        <f t="shared" si="12"/>
        <v>44854.981559679996</v>
      </c>
      <c r="D227" s="35">
        <f t="shared" si="13"/>
        <v>538259.77871615998</v>
      </c>
    </row>
    <row r="228" spans="1:4" x14ac:dyDescent="0.35">
      <c r="A228" s="4">
        <v>50</v>
      </c>
      <c r="B228" s="35">
        <v>32026.99</v>
      </c>
      <c r="C228" s="36">
        <f t="shared" si="12"/>
        <v>47986.167224960001</v>
      </c>
      <c r="D228" s="35">
        <f t="shared" si="13"/>
        <v>575834.00669952005</v>
      </c>
    </row>
    <row r="229" spans="1:4" x14ac:dyDescent="0.35">
      <c r="A229" s="4">
        <v>51</v>
      </c>
      <c r="B229" s="35">
        <v>35376.15</v>
      </c>
      <c r="C229" s="36">
        <f t="shared" si="12"/>
        <v>53004.227049600006</v>
      </c>
      <c r="D229" s="35">
        <f t="shared" si="13"/>
        <v>636050.72459520004</v>
      </c>
    </row>
    <row r="230" spans="1:4" x14ac:dyDescent="0.35">
      <c r="A230" s="4">
        <v>52</v>
      </c>
      <c r="B230" s="35">
        <v>40253.68</v>
      </c>
      <c r="C230" s="36">
        <f t="shared" si="12"/>
        <v>60312.249758720005</v>
      </c>
      <c r="D230" s="35">
        <f t="shared" si="13"/>
        <v>723746.99710464012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2023-03-17T09:58:22Z</dcterms:modified>
</cp:coreProperties>
</file>