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25" windowHeight="9975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'Ark1'!$C$201</definedName>
    <definedName name="trin28">'Ark1'!$C$202</definedName>
    <definedName name="trin29">'Ark1'!$C$203</definedName>
    <definedName name="trin30">'Ark1'!$C$204</definedName>
    <definedName name="trin31">'Ark1'!$C$205</definedName>
    <definedName name="trin32">'Ark1'!$C$206</definedName>
    <definedName name="trin33">'Ark1'!$C$207</definedName>
    <definedName name="trin34">'Ark1'!$C$208</definedName>
    <definedName name="trin35">'Ark1'!$C$209</definedName>
    <definedName name="trin36">'Ark1'!$C$210</definedName>
    <definedName name="trin37">'Ark1'!$C$211</definedName>
    <definedName name="trin38">'Ark1'!$C$212</definedName>
    <definedName name="trin39">'Ark1'!$C$213</definedName>
    <definedName name="trin40">'Ark1'!$C$214</definedName>
    <definedName name="trin41">'Ark1'!$C$215</definedName>
    <definedName name="trin42">'Ark1'!$C$216</definedName>
    <definedName name="trin43">'Ark1'!$C$217</definedName>
    <definedName name="trin44">'Ark1'!$C$218</definedName>
    <definedName name="trin45">'Ark1'!$C$219</definedName>
    <definedName name="UVt">'Ark1'!$F$11</definedName>
  </definedNames>
  <calcPr calcId="145621"/>
</workbook>
</file>

<file path=xl/calcChain.xml><?xml version="1.0" encoding="utf-8"?>
<calcChain xmlns="http://schemas.openxmlformats.org/spreadsheetml/2006/main">
  <c r="I179" i="1" l="1"/>
  <c r="I178" i="1"/>
  <c r="I151" i="1"/>
  <c r="I150" i="1"/>
  <c r="I123" i="1"/>
  <c r="I122" i="1"/>
  <c r="I177" i="1"/>
  <c r="I149" i="1"/>
  <c r="I121" i="1"/>
  <c r="B180" i="1"/>
  <c r="B179" i="1"/>
  <c r="B178" i="1"/>
  <c r="B177" i="1"/>
  <c r="B165" i="1" l="1"/>
  <c r="B163" i="1"/>
  <c r="B162" i="1"/>
  <c r="B161" i="1"/>
  <c r="B153" i="1"/>
  <c r="B151" i="1"/>
  <c r="B150" i="1"/>
  <c r="B149" i="1"/>
  <c r="B137" i="1"/>
  <c r="B135" i="1"/>
  <c r="B134" i="1"/>
  <c r="B133" i="1"/>
  <c r="B125" i="1"/>
  <c r="B124" i="1"/>
  <c r="B123" i="1"/>
  <c r="B122" i="1"/>
  <c r="I176" i="1"/>
  <c r="B176" i="1"/>
  <c r="B175" i="1"/>
  <c r="B160" i="1"/>
  <c r="I148" i="1"/>
  <c r="B148" i="1"/>
  <c r="B132" i="1"/>
  <c r="B131" i="1"/>
  <c r="B121" i="1"/>
  <c r="I120" i="1"/>
  <c r="B120" i="1"/>
  <c r="I98" i="1" l="1"/>
  <c r="I97" i="1"/>
  <c r="I69" i="1"/>
  <c r="I68" i="1"/>
  <c r="I40" i="1"/>
  <c r="I39" i="1"/>
  <c r="G110" i="1" l="1"/>
  <c r="B110" i="1"/>
  <c r="B103" i="1"/>
  <c r="B102" i="1"/>
  <c r="B101" i="1"/>
  <c r="B93" i="1"/>
  <c r="B92" i="1"/>
  <c r="B91" i="1"/>
  <c r="I94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6" i="1" l="1"/>
  <c r="B104" i="1"/>
  <c r="B100" i="1"/>
  <c r="B94" i="1"/>
  <c r="B95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C218" i="1"/>
  <c r="C217" i="1"/>
  <c r="B99" i="1" s="1"/>
  <c r="C216" i="1"/>
  <c r="C215" i="1"/>
  <c r="D215" i="1" s="1"/>
  <c r="C214" i="1"/>
  <c r="C213" i="1"/>
  <c r="C212" i="1"/>
  <c r="D212" i="1" s="1"/>
  <c r="C211" i="1"/>
  <c r="C210" i="1"/>
  <c r="C209" i="1"/>
  <c r="C208" i="1"/>
  <c r="D208" i="1" s="1"/>
  <c r="C207" i="1"/>
  <c r="C206" i="1"/>
  <c r="D206" i="1" s="1"/>
  <c r="C205" i="1"/>
  <c r="C204" i="1"/>
  <c r="C203" i="1"/>
  <c r="D203" i="1" s="1"/>
  <c r="C202" i="1"/>
  <c r="C201" i="1"/>
  <c r="D201" i="1" s="1"/>
  <c r="D211" i="1" l="1"/>
  <c r="B164" i="1"/>
  <c r="B152" i="1"/>
  <c r="B159" i="1"/>
  <c r="B130" i="1"/>
  <c r="B147" i="1"/>
  <c r="B119" i="1"/>
  <c r="B174" i="1"/>
  <c r="D180" i="1" s="1"/>
  <c r="B181" i="1" s="1"/>
  <c r="D181" i="1" s="1"/>
  <c r="B136" i="1"/>
  <c r="D207" i="1"/>
  <c r="D202" i="1"/>
  <c r="D210" i="1"/>
  <c r="B47" i="1"/>
  <c r="B105" i="1"/>
  <c r="D106" i="1" s="1"/>
  <c r="B77" i="1"/>
  <c r="B65" i="1"/>
  <c r="D214" i="1"/>
  <c r="D219" i="1"/>
  <c r="D205" i="1"/>
  <c r="B31" i="1"/>
  <c r="B72" i="1"/>
  <c r="B60" i="1"/>
  <c r="B41" i="1"/>
  <c r="D209" i="1"/>
  <c r="D217" i="1"/>
  <c r="B89" i="1"/>
  <c r="D218" i="1"/>
  <c r="D213" i="1"/>
  <c r="D216" i="1"/>
  <c r="D204" i="1"/>
  <c r="D153" i="1" l="1"/>
  <c r="B154" i="1" s="1"/>
  <c r="D154" i="1" s="1"/>
  <c r="D165" i="1"/>
  <c r="B166" i="1" s="1"/>
  <c r="D166" i="1" s="1"/>
  <c r="D125" i="1"/>
  <c r="B126" i="1" s="1"/>
  <c r="D126" i="1" s="1"/>
  <c r="D137" i="1"/>
  <c r="B138" i="1" s="1"/>
  <c r="D138" i="1" s="1"/>
  <c r="D79" i="1"/>
  <c r="B80" i="1" s="1"/>
  <c r="D80" i="1" s="1"/>
  <c r="D48" i="1"/>
  <c r="B49" i="1" s="1"/>
  <c r="D49" i="1" s="1"/>
  <c r="D66" i="1"/>
  <c r="B67" i="1" s="1"/>
  <c r="D67" i="1" s="1"/>
  <c r="D37" i="1"/>
  <c r="B38" i="1" l="1"/>
  <c r="D38" i="1" s="1"/>
</calcChain>
</file>

<file path=xl/sharedStrings.xml><?xml version="1.0" encoding="utf-8"?>
<sst xmlns="http://schemas.openxmlformats.org/spreadsheetml/2006/main" count="182" uniqueCount="56">
  <si>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</si>
  <si>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</si>
  <si>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</si>
  <si>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</si>
  <si>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</si>
  <si>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</si>
  <si>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</si>
  <si>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</si>
  <si>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</si>
  <si>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</si>
  <si>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</si>
  <si>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</si>
  <si>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</si>
  <si>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</si>
  <si>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</si>
  <si>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</si>
  <si>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</si>
  <si>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</si>
  <si>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</si>
  <si>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</si>
  <si>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</si>
  <si>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</si>
  <si>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</si>
  <si>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</si>
  <si>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</si>
  <si>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</si>
  <si>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</si>
  <si>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</si>
  <si>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</si>
  <si>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</si>
  <si>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</si>
  <si>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</si>
  <si>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</si>
  <si>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</si>
  <si>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</si>
  <si>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</si>
  <si>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</si>
  <si>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</si>
  <si>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</si>
  <si>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</si>
  <si>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Arbejdstidsbestemte tillæg</t>
  </si>
  <si>
    <t>Lejrskoler 4 overnatninger</t>
  </si>
  <si>
    <t>Lejrskoler 1 el. 2 overnatninger</t>
  </si>
  <si>
    <t>TR/AMR</t>
  </si>
  <si>
    <r>
      <t xml:space="preserve">Fritvalgstillæg 0,83% </t>
    </r>
    <r>
      <rPr>
        <sz val="9"/>
        <color theme="1"/>
        <rFont val="Calibri"/>
        <family val="2"/>
        <scheme val="minor"/>
      </rPr>
      <t>(evt. til pension)</t>
    </r>
  </si>
  <si>
    <t>Så er udd.tillæg. 2000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</si>
  <si>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</si>
  <si>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</si>
  <si>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</si>
  <si>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</si>
  <si>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</si>
  <si>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</si>
  <si>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</si>
  <si>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</si>
  <si>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</si>
  <si>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Gyldigt fra 1.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</si>
</sst>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0" fillId="0" borderId="0" xfId="0" applyFont="1"/>
    <xf numFmtId="2" fontId="0" fillId="0" borderId="0" xfId="0" applyNumberFormat="1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ont="1" applyFill="1"/>
    <xf numFmtId="0" fontId="4" fillId="3" borderId="0" xfId="0" applyFont="1" applyFill="1"/>
    <xf numFmtId="2" fontId="0" fillId="3" borderId="0" xfId="0" applyNumberForma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 applyFill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9" fillId="0" borderId="0" xfId="0" applyFont="1" applyFill="1"/>
    <xf numFmtId="0" fontId="11" fillId="0" borderId="0" xfId="0" applyFont="1" applyFill="1"/>
    <xf numFmtId="0" fontId="0" fillId="0" borderId="0" xfId="0" applyFill="1"/>
    <xf numFmtId="0" fontId="18" fillId="3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 applyFill="1"/>
    <xf numFmtId="2" fontId="0" fillId="0" borderId="0" xfId="0" applyNumberFormat="1" applyFont="1" applyFill="1"/>
    <xf numFmtId="0" fontId="4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topLeftCell="A55" workbookViewId="0">
      <selection activeCell="A202" sqref="A202"/>
    </sheetView>
  </sheetViews>
  <sheetFormatPr defaultRowHeight="15" x14ac:dyDescent="0.25"/>
  <cols>
    <col min="1" max="1" width="30.7109375" customWidth="1"/>
    <col min="2" max="4" width="10.7109375" customWidth="1"/>
    <col min="9" max="9" width="9.5703125" bestFit="1" customWidth="1"/>
  </cols>
  <sheetData>
    <row r="1" spans="1:11" ht="75" customHeight="1" x14ac:dyDescent="0.9">
      <c r="A1" s="9" t="s">
        <v>13</v>
      </c>
      <c r="B1" s="9"/>
      <c r="C1" s="9"/>
      <c r="D1" s="9"/>
      <c r="E1" s="9"/>
      <c r="F1" s="9"/>
      <c r="G1" s="23"/>
      <c r="H1" s="23"/>
      <c r="I1" s="23"/>
      <c r="J1" s="23"/>
      <c r="K1" s="23"/>
    </row>
    <row r="2" spans="1:11" ht="24.95" customHeight="1" x14ac:dyDescent="0.8">
      <c r="A2" s="32" t="s">
        <v>55</v>
      </c>
      <c r="B2" s="33"/>
      <c r="C2" s="24"/>
      <c r="D2" s="24"/>
      <c r="E2" s="37"/>
      <c r="F2" s="34"/>
      <c r="G2" s="35"/>
      <c r="H2" s="35"/>
      <c r="I2" s="35"/>
      <c r="J2" s="35"/>
      <c r="K2" s="35"/>
    </row>
    <row r="3" spans="1:11" ht="9.9499999999999993" customHeight="1" x14ac:dyDescent="0.3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/>
      <c r="B4" s="21"/>
      <c r="C4" s="21"/>
      <c r="D4" s="21"/>
      <c r="E4" s="22" t="s">
        <v>10</v>
      </c>
      <c r="F4" s="22">
        <v>1.3908609999999999</v>
      </c>
      <c r="G4" s="21"/>
      <c r="H4" s="21"/>
      <c r="I4" s="21"/>
      <c r="J4" s="21"/>
      <c r="K4" s="21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26"/>
      <c r="B6" s="21"/>
      <c r="C6" s="27"/>
      <c r="D6" s="21"/>
      <c r="E6" s="21"/>
      <c r="F6" s="21"/>
      <c r="G6" s="21"/>
      <c r="H6" s="21"/>
      <c r="I6" s="21"/>
      <c r="J6" s="21"/>
      <c r="K6" s="21"/>
    </row>
    <row r="7" spans="1:11" x14ac:dyDescent="0.25">
      <c r="A7" s="26"/>
      <c r="B7" s="21"/>
      <c r="C7" s="27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26"/>
      <c r="B8" s="21"/>
      <c r="C8" s="27"/>
      <c r="D8" s="21"/>
      <c r="E8" s="21"/>
      <c r="F8" s="21"/>
      <c r="G8" s="21"/>
      <c r="H8" s="21"/>
      <c r="I8" s="21"/>
      <c r="J8" s="21"/>
      <c r="K8" s="21"/>
    </row>
    <row r="9" spans="1:11" ht="26.25" x14ac:dyDescent="0.4">
      <c r="A9" s="28" t="s">
        <v>36</v>
      </c>
      <c r="B9" s="3"/>
      <c r="C9" s="3"/>
      <c r="D9" s="3"/>
      <c r="E9" s="29">
        <v>37</v>
      </c>
      <c r="F9" s="21"/>
      <c r="G9" s="21"/>
      <c r="H9" s="21"/>
      <c r="I9" s="21"/>
      <c r="J9" s="21"/>
      <c r="K9" s="21"/>
    </row>
    <row r="10" spans="1:11" ht="26.25" x14ac:dyDescent="0.4">
      <c r="A10" s="30"/>
      <c r="B10" s="21"/>
      <c r="C10" s="21"/>
      <c r="D10" s="21"/>
      <c r="E10" s="31"/>
      <c r="F10" s="21"/>
      <c r="G10" s="21"/>
      <c r="H10" s="21"/>
      <c r="I10" s="21"/>
      <c r="J10" s="21"/>
      <c r="K10" s="21"/>
    </row>
    <row r="11" spans="1:11" ht="26.25" x14ac:dyDescent="0.4">
      <c r="A11" s="45"/>
      <c r="B11" s="42"/>
      <c r="C11" s="42"/>
      <c r="D11" s="42"/>
      <c r="E11" s="43"/>
      <c r="F11" s="44"/>
      <c r="G11" s="21"/>
      <c r="H11" s="21"/>
      <c r="I11" s="21"/>
      <c r="J11" s="21"/>
      <c r="K11" s="21"/>
    </row>
    <row r="12" spans="1:11" x14ac:dyDescent="0.25">
      <c r="A12" s="26"/>
      <c r="B12" s="21"/>
      <c r="C12" s="27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6"/>
      <c r="B13" s="21"/>
      <c r="C13" s="27"/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6"/>
      <c r="B14" s="21"/>
      <c r="C14" s="27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6"/>
      <c r="B15" s="21"/>
      <c r="C15" s="27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6"/>
      <c r="B16" s="21"/>
      <c r="C16" s="27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6"/>
      <c r="B17" s="21"/>
      <c r="C17" s="27"/>
      <c r="D17" s="21"/>
      <c r="E17" s="21"/>
      <c r="F17" s="21"/>
      <c r="G17" s="21"/>
      <c r="H17" s="21"/>
      <c r="I17" s="21"/>
      <c r="J17" s="21"/>
      <c r="K17" s="21"/>
    </row>
    <row r="18" spans="1:11" ht="14.45" x14ac:dyDescent="0.35">
      <c r="A18" s="26"/>
      <c r="B18" s="21"/>
      <c r="C18" s="27"/>
      <c r="D18" s="21"/>
      <c r="E18" s="21"/>
      <c r="F18" s="21"/>
      <c r="G18" s="21"/>
      <c r="H18" s="21"/>
      <c r="I18" s="21"/>
      <c r="J18" s="21"/>
      <c r="K18" s="21"/>
    </row>
    <row r="19" spans="1:11" ht="14.45" x14ac:dyDescent="0.35">
      <c r="A19" s="26"/>
      <c r="B19" s="21"/>
      <c r="C19" s="27"/>
      <c r="D19" s="21"/>
      <c r="E19" s="21"/>
      <c r="F19" s="21"/>
      <c r="G19" s="21"/>
      <c r="H19" s="21"/>
      <c r="I19" s="21"/>
      <c r="J19" s="21"/>
      <c r="K19" s="21"/>
    </row>
    <row r="20" spans="1:11" ht="14.45" x14ac:dyDescent="0.35">
      <c r="A20" s="26"/>
      <c r="B20" s="21"/>
      <c r="C20" s="27"/>
      <c r="D20" s="21"/>
      <c r="E20" s="21"/>
      <c r="F20" s="21"/>
      <c r="G20" s="21"/>
      <c r="H20" s="21"/>
      <c r="I20" s="21"/>
      <c r="J20" s="21"/>
      <c r="K20" s="21"/>
    </row>
    <row r="21" spans="1:11" ht="14.45" x14ac:dyDescent="0.35">
      <c r="A21" s="26"/>
      <c r="B21" s="21"/>
      <c r="C21" s="27"/>
      <c r="D21" s="21"/>
      <c r="E21" s="21"/>
      <c r="F21" s="21"/>
      <c r="G21" s="21"/>
      <c r="H21" s="21"/>
      <c r="I21" s="21"/>
      <c r="J21" s="21"/>
      <c r="K21" s="21"/>
    </row>
    <row r="22" spans="1:11" ht="14.45" x14ac:dyDescent="0.35">
      <c r="A22" s="26"/>
      <c r="B22" s="21"/>
      <c r="C22" s="27"/>
      <c r="D22" s="21"/>
      <c r="E22" s="21"/>
      <c r="F22" s="21"/>
      <c r="G22" s="21"/>
      <c r="H22" s="21"/>
      <c r="I22" s="21"/>
      <c r="J22" s="21"/>
      <c r="K22" s="21"/>
    </row>
    <row r="23" spans="1:11" ht="14.45" x14ac:dyDescent="0.35">
      <c r="A23" s="26"/>
      <c r="B23" s="21"/>
      <c r="C23" s="27"/>
      <c r="D23" s="21"/>
      <c r="E23" s="21"/>
      <c r="F23" s="21"/>
      <c r="G23" s="21"/>
      <c r="H23" s="21"/>
      <c r="I23" s="21"/>
      <c r="J23" s="21"/>
      <c r="K23" s="21"/>
    </row>
    <row r="24" spans="1:11" ht="14.45" x14ac:dyDescent="0.35">
      <c r="A24" s="26"/>
      <c r="B24" s="21"/>
      <c r="C24" s="27"/>
      <c r="D24" s="21"/>
      <c r="E24" s="21"/>
      <c r="F24" s="21"/>
      <c r="G24" s="21"/>
      <c r="H24" s="21"/>
      <c r="I24" s="21"/>
      <c r="J24" s="21"/>
      <c r="K24" s="21"/>
    </row>
    <row r="25" spans="1:11" ht="14.45" x14ac:dyDescent="0.35">
      <c r="A25" s="26"/>
      <c r="B25" s="21"/>
      <c r="C25" s="27"/>
      <c r="D25" s="21"/>
      <c r="E25" s="21"/>
      <c r="F25" s="21"/>
      <c r="G25" s="21"/>
      <c r="H25" s="21"/>
      <c r="I25" s="21"/>
      <c r="J25" s="21"/>
      <c r="K25" s="21"/>
    </row>
    <row r="26" spans="1:11" ht="14.45" x14ac:dyDescent="0.35">
      <c r="A26" s="26"/>
      <c r="B26" s="21"/>
      <c r="C26" s="27"/>
      <c r="D26" s="21"/>
      <c r="E26" s="21"/>
      <c r="F26" s="21"/>
      <c r="G26" s="21"/>
      <c r="H26" s="21"/>
      <c r="I26" s="21"/>
      <c r="J26" s="21"/>
      <c r="K26" s="21"/>
    </row>
    <row r="27" spans="1:11" ht="35.1" customHeight="1" x14ac:dyDescent="0.9">
      <c r="A27" s="18" t="s">
        <v>13</v>
      </c>
      <c r="B27" s="9"/>
      <c r="C27" s="9"/>
      <c r="D27" s="9"/>
      <c r="E27" s="9"/>
      <c r="F27" s="9"/>
      <c r="G27" s="10"/>
      <c r="H27" s="10"/>
      <c r="I27" s="10"/>
      <c r="J27" s="10"/>
      <c r="K27" s="10"/>
    </row>
    <row r="28" spans="1:11" ht="23.25" x14ac:dyDescent="0.35">
      <c r="A28" s="32" t="s">
        <v>55</v>
      </c>
      <c r="B28" s="7"/>
      <c r="C28" s="38" t="s">
        <v>18</v>
      </c>
      <c r="D28" s="19"/>
      <c r="E28" s="19"/>
      <c r="F28" s="20"/>
    </row>
    <row r="29" spans="1:11" ht="14.45" x14ac:dyDescent="0.35">
      <c r="C29" s="4"/>
    </row>
    <row r="30" spans="1:11" ht="18.75" x14ac:dyDescent="0.3">
      <c r="A30" s="11" t="s">
        <v>6</v>
      </c>
      <c r="B30" s="5" t="s">
        <v>14</v>
      </c>
      <c r="C30" s="8">
        <v>36616</v>
      </c>
      <c r="F30" s="12" t="s">
        <v>16</v>
      </c>
      <c r="G30" s="12"/>
      <c r="H30" s="12"/>
      <c r="I30" s="12"/>
      <c r="J30" s="13"/>
    </row>
    <row r="31" spans="1:11" x14ac:dyDescent="0.25">
      <c r="A31" s="5" t="s">
        <v>31</v>
      </c>
      <c r="B31" s="6">
        <f>trin31/37*ans</f>
        <v>28634.003122249997</v>
      </c>
      <c r="C31" s="4"/>
      <c r="F31" s="13" t="s">
        <v>15</v>
      </c>
      <c r="G31" s="13"/>
      <c r="H31" s="13"/>
      <c r="I31" s="14">
        <f xml:space="preserve"> J31*re/37*ans/12</f>
        <v>1159.0508333333332</v>
      </c>
      <c r="J31" s="15">
        <v>10000</v>
      </c>
    </row>
    <row r="32" spans="1:11" ht="15" customHeight="1" x14ac:dyDescent="0.25">
      <c r="A32" s="5" t="s">
        <v>3</v>
      </c>
      <c r="B32" s="6">
        <f t="shared" ref="B32:B36" si="0" xml:space="preserve"> C32*re/37*ans/12</f>
        <v>347.71524999999997</v>
      </c>
      <c r="C32" s="4">
        <v>3000</v>
      </c>
      <c r="F32" s="13" t="s">
        <v>42</v>
      </c>
      <c r="G32" s="13"/>
      <c r="H32" s="13"/>
      <c r="I32" s="16">
        <f xml:space="preserve"> J32*re</f>
        <v>1529.9470999999999</v>
      </c>
      <c r="J32" s="15">
        <v>1100</v>
      </c>
    </row>
    <row r="33" spans="1:10" x14ac:dyDescent="0.25">
      <c r="A33" s="5" t="s">
        <v>0</v>
      </c>
      <c r="B33" s="6">
        <f t="shared" si="0"/>
        <v>1506.7660833333332</v>
      </c>
      <c r="C33" s="4">
        <v>13000</v>
      </c>
      <c r="F33" s="13" t="s">
        <v>41</v>
      </c>
      <c r="G33" s="13"/>
      <c r="H33" s="13"/>
      <c r="I33" s="16">
        <f xml:space="preserve"> J33*re</f>
        <v>4033.4968999999996</v>
      </c>
      <c r="J33" s="15">
        <v>2900</v>
      </c>
    </row>
    <row r="34" spans="1:10" x14ac:dyDescent="0.25">
      <c r="A34" s="5" t="s">
        <v>1</v>
      </c>
      <c r="B34" s="6">
        <f t="shared" si="0"/>
        <v>1274.9559166666666</v>
      </c>
      <c r="C34" s="4">
        <v>11000</v>
      </c>
      <c r="F34" s="13" t="s">
        <v>17</v>
      </c>
      <c r="G34" s="13"/>
      <c r="H34" s="13"/>
      <c r="I34" s="16">
        <f xml:space="preserve"> J34*re</f>
        <v>35.939848239999996</v>
      </c>
      <c r="J34" s="15">
        <v>25.84</v>
      </c>
    </row>
    <row r="35" spans="1:10" x14ac:dyDescent="0.25">
      <c r="A35" s="5" t="s">
        <v>2</v>
      </c>
      <c r="B35" s="6">
        <f t="shared" si="0"/>
        <v>162.26711666666665</v>
      </c>
      <c r="C35" s="4">
        <v>1400</v>
      </c>
      <c r="F35" s="13" t="s">
        <v>38</v>
      </c>
      <c r="G35" s="13"/>
      <c r="H35" s="13"/>
      <c r="I35" s="14">
        <f xml:space="preserve"> J35*re/37*ans/12</f>
        <v>579.52541666666662</v>
      </c>
      <c r="J35" s="15">
        <v>5000</v>
      </c>
    </row>
    <row r="36" spans="1:10" x14ac:dyDescent="0.25">
      <c r="A36" s="5" t="s">
        <v>39</v>
      </c>
      <c r="B36" s="6">
        <f t="shared" si="0"/>
        <v>602.70643333333328</v>
      </c>
      <c r="C36" s="4">
        <v>5200</v>
      </c>
      <c r="F36" s="13" t="s">
        <v>43</v>
      </c>
      <c r="G36" s="13"/>
      <c r="H36" s="13"/>
      <c r="I36" s="14">
        <f xml:space="preserve"> J36*re/37*ans/12</f>
        <v>1159.0508333333332</v>
      </c>
      <c r="J36" s="15">
        <v>10000</v>
      </c>
    </row>
    <row r="37" spans="1:10" x14ac:dyDescent="0.25">
      <c r="A37" s="5" t="s">
        <v>40</v>
      </c>
      <c r="B37" s="6">
        <f xml:space="preserve"> C37*re/37*ans/12</f>
        <v>127.49559166666666</v>
      </c>
      <c r="C37" s="4">
        <v>1100</v>
      </c>
      <c r="D37" s="2">
        <f>SUM(B31:B37)</f>
        <v>32655.90951391666</v>
      </c>
      <c r="F37" s="13"/>
      <c r="G37" s="13"/>
      <c r="H37" s="13"/>
      <c r="I37" s="13"/>
      <c r="J37" s="13"/>
    </row>
    <row r="38" spans="1:10" x14ac:dyDescent="0.25">
      <c r="A38" s="5" t="s">
        <v>44</v>
      </c>
      <c r="B38" s="6">
        <f xml:space="preserve"> D37*0.83%</f>
        <v>271.0440489655083</v>
      </c>
      <c r="D38" s="2">
        <f>SUM(B31:B38)</f>
        <v>32926.953562882169</v>
      </c>
      <c r="F38" s="36" t="s">
        <v>27</v>
      </c>
      <c r="G38" s="13"/>
      <c r="H38" s="13"/>
      <c r="I38" s="13"/>
      <c r="J38" s="13"/>
    </row>
    <row r="39" spans="1:10" ht="15" customHeight="1" x14ac:dyDescent="0.25">
      <c r="A39" s="5"/>
      <c r="B39" s="5"/>
      <c r="C39" s="4"/>
      <c r="F39" s="13" t="s">
        <v>26</v>
      </c>
      <c r="G39" s="13"/>
      <c r="H39" s="13"/>
      <c r="I39" s="14">
        <f xml:space="preserve"> J39*re/37*ans/12</f>
        <v>2155.83455</v>
      </c>
      <c r="J39" s="13">
        <v>18600</v>
      </c>
    </row>
    <row r="40" spans="1:10" ht="18.75" x14ac:dyDescent="0.3">
      <c r="A40" s="11" t="s">
        <v>4</v>
      </c>
      <c r="B40" s="5"/>
      <c r="C40" s="4"/>
      <c r="F40" s="51" t="s">
        <v>46</v>
      </c>
      <c r="G40" s="51"/>
      <c r="H40" s="51"/>
      <c r="I40" s="14">
        <f xml:space="preserve"> J40*re</f>
        <v>26.315090120000001</v>
      </c>
      <c r="J40" s="51">
        <v>18.920000000000002</v>
      </c>
    </row>
    <row r="41" spans="1:10" x14ac:dyDescent="0.25">
      <c r="A41" s="5" t="s">
        <v>31</v>
      </c>
      <c r="B41" s="6">
        <f>trin31/37*ans</f>
        <v>28634.003122249997</v>
      </c>
      <c r="C41" s="4"/>
      <c r="F41" s="35"/>
      <c r="G41" s="35"/>
      <c r="H41" s="35"/>
      <c r="I41" s="47"/>
      <c r="J41" s="48"/>
    </row>
    <row r="42" spans="1:10" x14ac:dyDescent="0.25">
      <c r="A42" s="5" t="s">
        <v>3</v>
      </c>
      <c r="B42" s="6">
        <f t="shared" ref="B42:B46" si="1" xml:space="preserve"> C42*re/37*ans/12</f>
        <v>347.71524999999997</v>
      </c>
      <c r="C42" s="4">
        <v>3000</v>
      </c>
      <c r="F42" s="35"/>
      <c r="G42" s="35"/>
      <c r="H42" s="35"/>
      <c r="I42" s="47"/>
      <c r="J42" s="48"/>
    </row>
    <row r="43" spans="1:10" x14ac:dyDescent="0.25">
      <c r="A43" s="5" t="s">
        <v>0</v>
      </c>
      <c r="B43" s="6">
        <f t="shared" si="1"/>
        <v>1506.7660833333332</v>
      </c>
      <c r="C43" s="4">
        <v>13000</v>
      </c>
      <c r="F43" s="35"/>
      <c r="G43" s="35"/>
      <c r="H43" s="35"/>
      <c r="I43" s="47"/>
      <c r="J43" s="48"/>
    </row>
    <row r="44" spans="1:10" x14ac:dyDescent="0.25">
      <c r="A44" s="5" t="s">
        <v>1</v>
      </c>
      <c r="B44" s="6">
        <f t="shared" si="1"/>
        <v>1274.9559166666666</v>
      </c>
      <c r="C44" s="4">
        <v>11000</v>
      </c>
      <c r="F44" s="35"/>
      <c r="G44" s="35"/>
      <c r="H44" s="35"/>
      <c r="I44" s="47"/>
      <c r="J44" s="48"/>
    </row>
    <row r="45" spans="1:10" x14ac:dyDescent="0.25">
      <c r="A45" s="5" t="s">
        <v>2</v>
      </c>
      <c r="B45" s="6">
        <f t="shared" si="1"/>
        <v>162.26711666666665</v>
      </c>
      <c r="C45" s="4">
        <v>1400</v>
      </c>
      <c r="F45" s="35"/>
      <c r="G45" s="35"/>
      <c r="H45" s="35"/>
      <c r="I45" s="35"/>
      <c r="J45" s="35"/>
    </row>
    <row r="46" spans="1:10" x14ac:dyDescent="0.25">
      <c r="A46" s="5" t="s">
        <v>39</v>
      </c>
      <c r="B46" s="6">
        <f t="shared" si="1"/>
        <v>602.70643333333328</v>
      </c>
      <c r="C46" s="4">
        <v>5200</v>
      </c>
      <c r="F46" s="35"/>
      <c r="G46" s="35"/>
      <c r="H46" s="35"/>
      <c r="I46" s="35"/>
      <c r="J46" s="35"/>
    </row>
    <row r="47" spans="1:10" x14ac:dyDescent="0.25">
      <c r="A47" s="5" t="s">
        <v>32</v>
      </c>
      <c r="B47" s="6">
        <f xml:space="preserve"> (trin35-trin31)/37*ans</f>
        <v>1667.0025429400011</v>
      </c>
      <c r="C47" s="4"/>
      <c r="F47" s="35"/>
      <c r="G47" s="35"/>
      <c r="H47" s="35"/>
      <c r="I47" s="35"/>
      <c r="J47" s="35"/>
    </row>
    <row r="48" spans="1:10" x14ac:dyDescent="0.25">
      <c r="A48" s="5" t="s">
        <v>40</v>
      </c>
      <c r="B48" s="6">
        <f xml:space="preserve"> C48*re/37*ans/12</f>
        <v>127.49559166666666</v>
      </c>
      <c r="C48" s="4">
        <v>1100</v>
      </c>
      <c r="D48" s="2">
        <f>SUM(B41:B48)</f>
        <v>34322.912056856658</v>
      </c>
      <c r="F48" s="35"/>
      <c r="G48" s="35"/>
      <c r="H48" s="35"/>
      <c r="I48" s="50"/>
      <c r="J48" s="35"/>
    </row>
    <row r="49" spans="1:11" x14ac:dyDescent="0.25">
      <c r="A49" s="5" t="s">
        <v>44</v>
      </c>
      <c r="B49" s="6">
        <f xml:space="preserve"> D48*0.83%</f>
        <v>284.88017007191024</v>
      </c>
      <c r="D49" s="2">
        <f>SUM(B41:B49)</f>
        <v>34607.79222692857</v>
      </c>
    </row>
    <row r="50" spans="1:11" ht="14.45" x14ac:dyDescent="0.35">
      <c r="A50" s="5"/>
      <c r="B50" s="6"/>
      <c r="D50" s="2"/>
    </row>
    <row r="51" spans="1:11" ht="14.45" x14ac:dyDescent="0.35">
      <c r="A51" s="5"/>
      <c r="B51" s="6"/>
      <c r="D51" s="2"/>
    </row>
    <row r="52" spans="1:11" ht="14.45" x14ac:dyDescent="0.35">
      <c r="A52" s="5"/>
      <c r="B52" s="6"/>
      <c r="D52" s="2"/>
    </row>
    <row r="53" spans="1:11" ht="14.45" x14ac:dyDescent="0.35">
      <c r="A53" s="5"/>
      <c r="B53" s="6"/>
      <c r="D53" s="2"/>
    </row>
    <row r="54" spans="1:11" ht="14.45" x14ac:dyDescent="0.35">
      <c r="A54" s="5"/>
      <c r="B54" s="6"/>
      <c r="D54" s="2"/>
    </row>
    <row r="55" spans="1:11" ht="14.45" x14ac:dyDescent="0.35">
      <c r="A55" s="5"/>
      <c r="B55" s="6"/>
      <c r="D55" s="2"/>
    </row>
    <row r="56" spans="1:11" ht="34.5" customHeight="1" x14ac:dyDescent="0.9">
      <c r="A56" s="18" t="s">
        <v>13</v>
      </c>
      <c r="B56" s="9"/>
      <c r="C56" s="9"/>
      <c r="D56" s="9"/>
      <c r="E56" s="9"/>
      <c r="F56" s="9"/>
      <c r="G56" s="10"/>
      <c r="H56" s="10"/>
      <c r="I56" s="10"/>
      <c r="J56" s="10"/>
      <c r="K56" s="10"/>
    </row>
    <row r="57" spans="1:11" ht="15" customHeight="1" x14ac:dyDescent="0.35">
      <c r="A57" s="32" t="s">
        <v>55</v>
      </c>
      <c r="B57" s="7"/>
      <c r="C57" s="38" t="s">
        <v>18</v>
      </c>
      <c r="D57" s="19"/>
      <c r="E57" s="19"/>
      <c r="F57" s="20"/>
    </row>
    <row r="58" spans="1:11" ht="15" customHeight="1" x14ac:dyDescent="0.45">
      <c r="A58" s="17"/>
      <c r="B58" s="7"/>
    </row>
    <row r="59" spans="1:11" ht="18.75" x14ac:dyDescent="0.3">
      <c r="A59" s="11" t="s">
        <v>5</v>
      </c>
      <c r="B59" s="5"/>
      <c r="C59" s="4"/>
      <c r="F59" s="12" t="s">
        <v>16</v>
      </c>
      <c r="G59" s="12"/>
      <c r="H59" s="12"/>
      <c r="I59" s="12"/>
      <c r="J59" s="13"/>
    </row>
    <row r="60" spans="1:11" x14ac:dyDescent="0.25">
      <c r="A60" s="5" t="s">
        <v>31</v>
      </c>
      <c r="B60" s="6">
        <f>trin31/37*ans</f>
        <v>28634.003122249997</v>
      </c>
      <c r="C60" s="4"/>
      <c r="F60" s="13" t="s">
        <v>15</v>
      </c>
      <c r="G60" s="13"/>
      <c r="H60" s="13"/>
      <c r="I60" s="14">
        <f xml:space="preserve"> J60*re/37*ans/12</f>
        <v>1159.0508333333332</v>
      </c>
      <c r="J60" s="15">
        <v>10000</v>
      </c>
    </row>
    <row r="61" spans="1:11" x14ac:dyDescent="0.25">
      <c r="A61" s="5" t="s">
        <v>0</v>
      </c>
      <c r="B61" s="6">
        <f xml:space="preserve"> C61*re/37*ans/12</f>
        <v>1506.7660833333332</v>
      </c>
      <c r="C61" s="4">
        <v>13000</v>
      </c>
      <c r="F61" s="13" t="s">
        <v>42</v>
      </c>
      <c r="G61" s="13"/>
      <c r="H61" s="13"/>
      <c r="I61" s="16">
        <f xml:space="preserve"> J61*re</f>
        <v>1529.9470999999999</v>
      </c>
      <c r="J61" s="15">
        <v>1100</v>
      </c>
    </row>
    <row r="62" spans="1:11" x14ac:dyDescent="0.25">
      <c r="A62" s="5" t="s">
        <v>1</v>
      </c>
      <c r="B62" s="6">
        <f t="shared" ref="B62:B64" si="2" xml:space="preserve"> C62*re/37*ans/12</f>
        <v>1274.9559166666666</v>
      </c>
      <c r="C62" s="4">
        <v>11000</v>
      </c>
      <c r="F62" s="13" t="s">
        <v>41</v>
      </c>
      <c r="G62" s="13"/>
      <c r="H62" s="13"/>
      <c r="I62" s="16">
        <f xml:space="preserve"> J62*re</f>
        <v>4033.4968999999996</v>
      </c>
      <c r="J62" s="15">
        <v>2900</v>
      </c>
    </row>
    <row r="63" spans="1:11" x14ac:dyDescent="0.25">
      <c r="A63" s="5" t="s">
        <v>2</v>
      </c>
      <c r="B63" s="6">
        <f t="shared" si="2"/>
        <v>162.26711666666665</v>
      </c>
      <c r="C63" s="4">
        <v>1400</v>
      </c>
      <c r="F63" s="13" t="s">
        <v>17</v>
      </c>
      <c r="G63" s="13"/>
      <c r="H63" s="13"/>
      <c r="I63" s="16">
        <f xml:space="preserve"> J63*re</f>
        <v>35.939848239999996</v>
      </c>
      <c r="J63" s="15">
        <v>25.84</v>
      </c>
    </row>
    <row r="64" spans="1:11" x14ac:dyDescent="0.25">
      <c r="A64" s="5" t="s">
        <v>39</v>
      </c>
      <c r="B64" s="6">
        <f t="shared" si="2"/>
        <v>602.70643333333328</v>
      </c>
      <c r="C64" s="4">
        <v>5200</v>
      </c>
      <c r="F64" s="13" t="s">
        <v>38</v>
      </c>
      <c r="G64" s="13"/>
      <c r="H64" s="13"/>
      <c r="I64" s="14">
        <f xml:space="preserve"> J64*re/37*ans/12</f>
        <v>579.52541666666662</v>
      </c>
      <c r="J64" s="15">
        <v>5000</v>
      </c>
    </row>
    <row r="65" spans="1:10" x14ac:dyDescent="0.25">
      <c r="A65" s="5" t="s">
        <v>33</v>
      </c>
      <c r="B65" s="6">
        <f xml:space="preserve"> (trin40-trin31)/37*ans</f>
        <v>3949.7531591900038</v>
      </c>
      <c r="C65" s="4"/>
      <c r="F65" s="13" t="s">
        <v>43</v>
      </c>
      <c r="G65" s="13"/>
      <c r="H65" s="13"/>
      <c r="I65" s="14">
        <f xml:space="preserve"> J65*re/37*ans/12</f>
        <v>1159.0508333333332</v>
      </c>
      <c r="J65" s="15">
        <v>10000</v>
      </c>
    </row>
    <row r="66" spans="1:10" x14ac:dyDescent="0.25">
      <c r="A66" s="5" t="s">
        <v>40</v>
      </c>
      <c r="B66" s="6">
        <f xml:space="preserve"> C66*re/37*ans/12</f>
        <v>127.49559166666666</v>
      </c>
      <c r="C66" s="4">
        <v>1100</v>
      </c>
      <c r="D66" s="2">
        <f>SUM(B59:B66)</f>
        <v>36257.947423106663</v>
      </c>
      <c r="F66" s="13"/>
      <c r="G66" s="13"/>
      <c r="H66" s="13"/>
      <c r="I66" s="13"/>
      <c r="J66" s="13"/>
    </row>
    <row r="67" spans="1:10" x14ac:dyDescent="0.25">
      <c r="A67" s="5" t="s">
        <v>44</v>
      </c>
      <c r="B67" s="6">
        <f xml:space="preserve"> D66*0.83%</f>
        <v>300.94096361178532</v>
      </c>
      <c r="D67" s="2">
        <f>SUM(B59:B67)</f>
        <v>36558.888386718449</v>
      </c>
      <c r="F67" s="36" t="s">
        <v>27</v>
      </c>
      <c r="G67" s="13"/>
      <c r="H67" s="13"/>
      <c r="I67" s="13"/>
      <c r="J67" s="13"/>
    </row>
    <row r="68" spans="1:10" x14ac:dyDescent="0.25">
      <c r="A68" s="5"/>
      <c r="B68" s="6"/>
      <c r="C68" s="4"/>
      <c r="D68" s="2"/>
      <c r="F68" s="13" t="s">
        <v>26</v>
      </c>
      <c r="G68" s="13"/>
      <c r="H68" s="13"/>
      <c r="I68" s="14">
        <f xml:space="preserve"> J68*re/37*ans/12</f>
        <v>2155.83455</v>
      </c>
      <c r="J68" s="13">
        <v>18600</v>
      </c>
    </row>
    <row r="69" spans="1:10" x14ac:dyDescent="0.25">
      <c r="A69" s="5"/>
      <c r="B69" s="6"/>
      <c r="D69" s="2"/>
      <c r="F69" s="51" t="s">
        <v>46</v>
      </c>
      <c r="G69" s="51"/>
      <c r="H69" s="51"/>
      <c r="I69" s="14">
        <f xml:space="preserve"> J69*re</f>
        <v>26.315090120000001</v>
      </c>
      <c r="J69" s="51">
        <v>18.920000000000002</v>
      </c>
    </row>
    <row r="70" spans="1:10" ht="15" customHeight="1" x14ac:dyDescent="0.35">
      <c r="A70" s="5"/>
      <c r="B70" s="6"/>
      <c r="C70" s="4"/>
    </row>
    <row r="71" spans="1:10" ht="18.75" x14ac:dyDescent="0.3">
      <c r="A71" s="11" t="s">
        <v>11</v>
      </c>
      <c r="B71" s="5"/>
      <c r="C71" s="4"/>
      <c r="F71" s="46"/>
      <c r="G71" s="46"/>
      <c r="H71" s="46"/>
      <c r="I71" s="46"/>
      <c r="J71" s="35"/>
    </row>
    <row r="72" spans="1:10" x14ac:dyDescent="0.25">
      <c r="A72" s="5" t="s">
        <v>31</v>
      </c>
      <c r="B72" s="6">
        <f>trin31/37*ans</f>
        <v>28634.003122249997</v>
      </c>
      <c r="C72" s="4"/>
      <c r="F72" s="35"/>
      <c r="G72" s="35"/>
      <c r="H72" s="35"/>
      <c r="I72" s="47"/>
      <c r="J72" s="48"/>
    </row>
    <row r="73" spans="1:10" x14ac:dyDescent="0.25">
      <c r="A73" s="5" t="s">
        <v>0</v>
      </c>
      <c r="B73" s="6">
        <f xml:space="preserve"> C73*re/37*ans/12</f>
        <v>1506.7660833333332</v>
      </c>
      <c r="C73" s="4">
        <v>13000</v>
      </c>
      <c r="F73" s="35"/>
      <c r="G73" s="35"/>
      <c r="H73" s="35"/>
      <c r="I73" s="47"/>
      <c r="J73" s="48"/>
    </row>
    <row r="74" spans="1:10" x14ac:dyDescent="0.25">
      <c r="A74" s="5" t="s">
        <v>1</v>
      </c>
      <c r="B74" s="6">
        <f t="shared" ref="B74:B76" si="3" xml:space="preserve"> C74*re/37*ans/12</f>
        <v>1274.9559166666666</v>
      </c>
      <c r="C74" s="4">
        <v>11000</v>
      </c>
      <c r="F74" s="35"/>
      <c r="G74" s="35"/>
      <c r="H74" s="35"/>
      <c r="I74" s="47"/>
      <c r="J74" s="48"/>
    </row>
    <row r="75" spans="1:10" x14ac:dyDescent="0.25">
      <c r="A75" s="5" t="s">
        <v>2</v>
      </c>
      <c r="B75" s="6">
        <f t="shared" si="3"/>
        <v>162.26711666666665</v>
      </c>
      <c r="C75" s="4">
        <v>1400</v>
      </c>
      <c r="F75" s="35"/>
      <c r="G75" s="35"/>
      <c r="H75" s="35"/>
      <c r="I75" s="47"/>
      <c r="J75" s="48"/>
    </row>
    <row r="76" spans="1:10" x14ac:dyDescent="0.25">
      <c r="A76" s="5" t="s">
        <v>39</v>
      </c>
      <c r="B76" s="6">
        <f t="shared" si="3"/>
        <v>602.70643333333328</v>
      </c>
      <c r="C76" s="4">
        <v>5200</v>
      </c>
      <c r="F76" s="35"/>
      <c r="G76" s="35"/>
      <c r="H76" s="35"/>
      <c r="I76" s="35"/>
      <c r="J76" s="35"/>
    </row>
    <row r="77" spans="1:10" x14ac:dyDescent="0.25">
      <c r="A77" s="5" t="s">
        <v>33</v>
      </c>
      <c r="B77" s="6">
        <f xml:space="preserve"> (trin40-trin31)/37*ans</f>
        <v>3949.7531591900038</v>
      </c>
      <c r="C77" s="4"/>
      <c r="F77" s="35"/>
      <c r="G77" s="35"/>
      <c r="H77" s="35"/>
      <c r="I77" s="35"/>
      <c r="J77" s="35"/>
    </row>
    <row r="78" spans="1:10" x14ac:dyDescent="0.25">
      <c r="A78" s="5" t="s">
        <v>12</v>
      </c>
      <c r="B78" s="6">
        <f xml:space="preserve"> C78*re/37*ans/12</f>
        <v>1159.0508333333332</v>
      </c>
      <c r="C78" s="4">
        <v>10000</v>
      </c>
      <c r="F78" s="49"/>
      <c r="G78" s="35"/>
      <c r="H78" s="35"/>
      <c r="I78" s="35"/>
      <c r="J78" s="35"/>
    </row>
    <row r="79" spans="1:10" x14ac:dyDescent="0.25">
      <c r="A79" s="5" t="s">
        <v>40</v>
      </c>
      <c r="B79" s="6">
        <f xml:space="preserve"> C79*re/37*ans/12</f>
        <v>127.49559166666666</v>
      </c>
      <c r="C79" s="4">
        <v>1100</v>
      </c>
      <c r="D79" s="2">
        <f>SUM(B72:B79)</f>
        <v>37416.998256439998</v>
      </c>
      <c r="F79" s="35"/>
      <c r="G79" s="35"/>
      <c r="H79" s="35"/>
      <c r="I79" s="47"/>
      <c r="J79" s="35"/>
    </row>
    <row r="80" spans="1:10" x14ac:dyDescent="0.25">
      <c r="A80" s="5" t="s">
        <v>44</v>
      </c>
      <c r="B80" s="6">
        <f xml:space="preserve"> D79*0.83%</f>
        <v>310.561085528452</v>
      </c>
      <c r="D80" s="2">
        <f>SUM(B72:B80)</f>
        <v>37727.559341968452</v>
      </c>
      <c r="F80" s="35"/>
      <c r="G80" s="35"/>
      <c r="H80" s="35"/>
      <c r="I80" s="50"/>
      <c r="J80" s="35"/>
    </row>
    <row r="81" spans="1:11" ht="14.45" x14ac:dyDescent="0.35">
      <c r="A81" s="5"/>
      <c r="B81" s="6"/>
      <c r="D81" s="2"/>
    </row>
    <row r="82" spans="1:11" ht="14.45" x14ac:dyDescent="0.35">
      <c r="A82" s="5"/>
      <c r="B82" s="6"/>
      <c r="D82" s="2"/>
    </row>
    <row r="83" spans="1:11" ht="14.45" x14ac:dyDescent="0.35">
      <c r="A83" s="5"/>
      <c r="B83" s="6"/>
      <c r="D83" s="2"/>
    </row>
    <row r="85" spans="1:11" ht="35.1" customHeight="1" x14ac:dyDescent="0.9">
      <c r="A85" s="18" t="s">
        <v>13</v>
      </c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23.25" x14ac:dyDescent="0.35">
      <c r="A86" s="32" t="s">
        <v>55</v>
      </c>
      <c r="B86" s="7"/>
      <c r="C86" s="38" t="s">
        <v>20</v>
      </c>
      <c r="D86" s="19"/>
      <c r="E86" s="19"/>
      <c r="F86" s="20"/>
    </row>
    <row r="87" spans="1:11" ht="9.9499999999999993" customHeight="1" x14ac:dyDescent="0.45">
      <c r="A87" s="17"/>
      <c r="B87" s="7"/>
    </row>
    <row r="88" spans="1:11" ht="18.75" x14ac:dyDescent="0.3">
      <c r="A88" s="11" t="s">
        <v>19</v>
      </c>
      <c r="B88" s="5"/>
      <c r="C88" s="4"/>
      <c r="F88" s="12" t="s">
        <v>16</v>
      </c>
      <c r="G88" s="12"/>
      <c r="H88" s="12"/>
      <c r="I88" s="12"/>
      <c r="J88" s="13"/>
    </row>
    <row r="89" spans="1:11" x14ac:dyDescent="0.25">
      <c r="A89" s="5" t="s">
        <v>34</v>
      </c>
      <c r="B89" s="6">
        <f>trin43/37*ans</f>
        <v>34290.523540369992</v>
      </c>
      <c r="C89" s="4"/>
      <c r="F89" s="13" t="s">
        <v>15</v>
      </c>
      <c r="G89" s="13"/>
      <c r="H89" s="13"/>
      <c r="I89" s="14">
        <f xml:space="preserve"> J89*re/37*ans/12</f>
        <v>1159.0508333333332</v>
      </c>
      <c r="J89" s="15">
        <v>10000</v>
      </c>
    </row>
    <row r="90" spans="1:11" x14ac:dyDescent="0.25">
      <c r="A90" s="5" t="s">
        <v>0</v>
      </c>
      <c r="B90" s="6">
        <f t="shared" ref="B90:B95" si="4" xml:space="preserve"> C90*re/37*ans/12</f>
        <v>637.47795833333328</v>
      </c>
      <c r="C90" s="4">
        <v>5500</v>
      </c>
      <c r="F90" s="13" t="s">
        <v>42</v>
      </c>
      <c r="G90" s="13"/>
      <c r="H90" s="13"/>
      <c r="I90" s="16">
        <f xml:space="preserve"> J90*re</f>
        <v>1529.9470999999999</v>
      </c>
      <c r="J90" s="15">
        <v>1100</v>
      </c>
    </row>
    <row r="91" spans="1:11" x14ac:dyDescent="0.25">
      <c r="A91" s="5" t="s">
        <v>1</v>
      </c>
      <c r="B91" s="6">
        <f t="shared" si="4"/>
        <v>1274.9559166666666</v>
      </c>
      <c r="C91" s="4">
        <v>11000</v>
      </c>
      <c r="F91" s="13" t="s">
        <v>41</v>
      </c>
      <c r="G91" s="13"/>
      <c r="H91" s="13"/>
      <c r="I91" s="16">
        <f xml:space="preserve"> J91*re</f>
        <v>4033.4968999999996</v>
      </c>
      <c r="J91" s="15">
        <v>2900</v>
      </c>
    </row>
    <row r="92" spans="1:11" x14ac:dyDescent="0.25">
      <c r="A92" s="5" t="s">
        <v>2</v>
      </c>
      <c r="B92" s="6">
        <f t="shared" si="4"/>
        <v>162.26711666666665</v>
      </c>
      <c r="C92" s="4">
        <v>1400</v>
      </c>
      <c r="F92" s="13" t="s">
        <v>17</v>
      </c>
      <c r="G92" s="13"/>
      <c r="H92" s="13"/>
      <c r="I92" s="16">
        <f xml:space="preserve"> J92*re</f>
        <v>35.939848239999996</v>
      </c>
      <c r="J92" s="15">
        <v>25.84</v>
      </c>
    </row>
    <row r="93" spans="1:11" x14ac:dyDescent="0.25">
      <c r="A93" s="5" t="s">
        <v>39</v>
      </c>
      <c r="B93" s="6">
        <f t="shared" si="4"/>
        <v>602.70643333333328</v>
      </c>
      <c r="C93" s="4">
        <v>5200</v>
      </c>
      <c r="F93" s="13" t="s">
        <v>38</v>
      </c>
      <c r="G93" s="13"/>
      <c r="H93" s="13"/>
      <c r="I93" s="14">
        <f xml:space="preserve"> J93*re/37*ans/12</f>
        <v>579.52541666666662</v>
      </c>
      <c r="J93" s="15">
        <v>5000</v>
      </c>
    </row>
    <row r="94" spans="1:11" x14ac:dyDescent="0.25">
      <c r="A94" s="5" t="s">
        <v>22</v>
      </c>
      <c r="B94" s="6">
        <f t="shared" si="4"/>
        <v>1506.7660833333332</v>
      </c>
      <c r="C94" s="4">
        <v>13000</v>
      </c>
      <c r="F94" s="13" t="s">
        <v>43</v>
      </c>
      <c r="G94" s="13"/>
      <c r="H94" s="13"/>
      <c r="I94" s="14">
        <f xml:space="preserve"> J94*re/37*ans/12</f>
        <v>1159.0508333333332</v>
      </c>
      <c r="J94" s="15">
        <v>10000</v>
      </c>
    </row>
    <row r="95" spans="1:11" x14ac:dyDescent="0.25">
      <c r="A95" s="5" t="s">
        <v>21</v>
      </c>
      <c r="B95" s="6">
        <f t="shared" si="4"/>
        <v>1101.0982916666665</v>
      </c>
      <c r="C95" s="4">
        <v>9500</v>
      </c>
      <c r="D95" t="s">
        <v>45</v>
      </c>
      <c r="F95" s="13"/>
      <c r="G95" s="13"/>
      <c r="H95" s="13"/>
      <c r="I95" s="13"/>
      <c r="J95" s="13"/>
    </row>
    <row r="96" spans="1:11" ht="14.45" x14ac:dyDescent="0.35">
      <c r="A96" s="5"/>
      <c r="B96" s="6"/>
      <c r="F96" s="36" t="s">
        <v>27</v>
      </c>
      <c r="G96" s="13"/>
      <c r="H96" s="13"/>
      <c r="I96" s="13"/>
      <c r="J96" s="13"/>
    </row>
    <row r="97" spans="1:10" x14ac:dyDescent="0.25">
      <c r="A97" s="5"/>
      <c r="B97" s="6"/>
      <c r="C97" s="4"/>
      <c r="F97" s="13" t="s">
        <v>26</v>
      </c>
      <c r="G97" s="13"/>
      <c r="H97" s="13"/>
      <c r="I97" s="14">
        <f xml:space="preserve"> J97*re/37*ans/12</f>
        <v>2155.83455</v>
      </c>
      <c r="J97" s="13">
        <v>18600</v>
      </c>
    </row>
    <row r="98" spans="1:10" ht="18.75" x14ac:dyDescent="0.3">
      <c r="A98" s="11" t="s">
        <v>23</v>
      </c>
      <c r="B98" s="5"/>
      <c r="C98" s="4"/>
      <c r="F98" s="51" t="s">
        <v>46</v>
      </c>
      <c r="G98" s="51"/>
      <c r="H98" s="51"/>
      <c r="I98" s="14">
        <f xml:space="preserve"> J98*re</f>
        <v>26.315090120000001</v>
      </c>
      <c r="J98" s="51">
        <v>18.920000000000002</v>
      </c>
    </row>
    <row r="99" spans="1:10" x14ac:dyDescent="0.25">
      <c r="A99" s="5" t="s">
        <v>34</v>
      </c>
      <c r="B99" s="6">
        <f>trin43/37*ans</f>
        <v>34290.523540369992</v>
      </c>
      <c r="C99" s="4"/>
      <c r="F99" s="35"/>
      <c r="G99" s="35"/>
      <c r="H99" s="35"/>
      <c r="I99" s="47"/>
      <c r="J99" s="48"/>
    </row>
    <row r="100" spans="1:10" x14ac:dyDescent="0.25">
      <c r="A100" s="5" t="s">
        <v>0</v>
      </c>
      <c r="B100" s="6">
        <f t="shared" ref="B100:B104" si="5" xml:space="preserve"> C100*re/37*ans/12</f>
        <v>637.47795833333328</v>
      </c>
      <c r="C100" s="4">
        <v>5500</v>
      </c>
      <c r="F100" s="35"/>
      <c r="G100" s="35"/>
      <c r="H100" s="35"/>
      <c r="I100" s="35"/>
      <c r="J100" s="35"/>
    </row>
    <row r="101" spans="1:10" x14ac:dyDescent="0.25">
      <c r="A101" s="5" t="s">
        <v>1</v>
      </c>
      <c r="B101" s="6">
        <f t="shared" si="5"/>
        <v>1274.9559166666666</v>
      </c>
      <c r="C101" s="4">
        <v>11000</v>
      </c>
      <c r="F101" s="35"/>
      <c r="G101" s="35"/>
      <c r="H101" s="35"/>
      <c r="I101" s="35"/>
      <c r="J101" s="35"/>
    </row>
    <row r="102" spans="1:10" x14ac:dyDescent="0.25">
      <c r="A102" s="5" t="s">
        <v>2</v>
      </c>
      <c r="B102" s="6">
        <f t="shared" si="5"/>
        <v>162.26711666666665</v>
      </c>
      <c r="C102" s="4">
        <v>1400</v>
      </c>
      <c r="F102" s="35"/>
      <c r="G102" s="35"/>
      <c r="H102" s="35"/>
      <c r="I102" s="35"/>
      <c r="J102" s="35"/>
    </row>
    <row r="103" spans="1:10" x14ac:dyDescent="0.25">
      <c r="A103" s="5" t="s">
        <v>39</v>
      </c>
      <c r="B103" s="6">
        <f t="shared" si="5"/>
        <v>231.81016666666665</v>
      </c>
      <c r="C103" s="4">
        <v>2000</v>
      </c>
      <c r="F103" s="49"/>
      <c r="G103" s="35"/>
      <c r="H103" s="35"/>
      <c r="I103" s="35"/>
      <c r="J103" s="35"/>
    </row>
    <row r="104" spans="1:10" x14ac:dyDescent="0.25">
      <c r="A104" s="5" t="s">
        <v>22</v>
      </c>
      <c r="B104" s="6">
        <f t="shared" si="5"/>
        <v>1506.7660833333332</v>
      </c>
      <c r="C104" s="4">
        <v>13000</v>
      </c>
      <c r="F104" s="35"/>
      <c r="G104" s="35"/>
      <c r="H104" s="35"/>
      <c r="I104" s="47"/>
      <c r="J104" s="35"/>
    </row>
    <row r="105" spans="1:10" x14ac:dyDescent="0.25">
      <c r="A105" s="5" t="s">
        <v>35</v>
      </c>
      <c r="B105" s="6">
        <f xml:space="preserve"> (trin45-trin43)/37*ans</f>
        <v>1553.2440217500043</v>
      </c>
      <c r="C105" s="4"/>
    </row>
    <row r="106" spans="1:10" x14ac:dyDescent="0.25">
      <c r="A106" s="5" t="s">
        <v>24</v>
      </c>
      <c r="B106" s="6">
        <f xml:space="preserve"> C106*re/37*ans/12</f>
        <v>187.76623499999997</v>
      </c>
      <c r="C106" s="4">
        <v>1620</v>
      </c>
      <c r="D106" s="2">
        <f>SUM(B99:B106)</f>
        <v>39844.811038786676</v>
      </c>
    </row>
    <row r="107" spans="1:10" ht="14.45" x14ac:dyDescent="0.35">
      <c r="A107" s="5"/>
      <c r="B107" s="6"/>
      <c r="C107" s="4"/>
      <c r="D107" s="2"/>
    </row>
    <row r="108" spans="1:10" ht="14.45" x14ac:dyDescent="0.35">
      <c r="A108" s="5"/>
      <c r="B108" s="6"/>
      <c r="C108" s="4"/>
      <c r="D108" s="2"/>
    </row>
    <row r="109" spans="1:10" ht="18.75" x14ac:dyDescent="0.3">
      <c r="A109" s="11" t="s">
        <v>28</v>
      </c>
      <c r="B109" t="s">
        <v>37</v>
      </c>
      <c r="C109" s="8">
        <v>36616</v>
      </c>
      <c r="G109" t="s">
        <v>37</v>
      </c>
      <c r="H109" s="8">
        <v>36616</v>
      </c>
    </row>
    <row r="110" spans="1:10" x14ac:dyDescent="0.25">
      <c r="A110" s="5" t="s">
        <v>29</v>
      </c>
      <c r="B110" s="6">
        <f xml:space="preserve"> C110*re</f>
        <v>270.48073866999999</v>
      </c>
      <c r="C110" s="4">
        <v>194.47</v>
      </c>
      <c r="E110" s="5" t="s">
        <v>30</v>
      </c>
      <c r="G110" s="6">
        <f xml:space="preserve"> H110*re</f>
        <v>217.72538093999998</v>
      </c>
      <c r="H110" s="4">
        <v>156.54</v>
      </c>
    </row>
    <row r="111" spans="1:10" ht="14.45" x14ac:dyDescent="0.35">
      <c r="A111" s="5"/>
      <c r="B111" s="6"/>
      <c r="C111" s="4"/>
      <c r="E111" s="5"/>
      <c r="G111" s="6"/>
      <c r="H111" s="4"/>
    </row>
    <row r="112" spans="1:10" ht="14.45" x14ac:dyDescent="0.35">
      <c r="A112" s="5"/>
      <c r="B112" s="6"/>
      <c r="C112" s="4"/>
      <c r="E112" s="5"/>
      <c r="G112" s="6"/>
      <c r="H112" s="4"/>
    </row>
    <row r="113" spans="1:11" ht="14.45" x14ac:dyDescent="0.35">
      <c r="A113" s="5"/>
      <c r="B113" s="6"/>
      <c r="C113" s="4"/>
      <c r="E113" s="5"/>
      <c r="G113" s="6"/>
      <c r="H113" s="4"/>
    </row>
    <row r="114" spans="1:11" ht="14.45" x14ac:dyDescent="0.35">
      <c r="A114" s="5"/>
      <c r="B114" s="6"/>
      <c r="C114" s="4"/>
      <c r="E114" s="5"/>
      <c r="G114" s="6"/>
      <c r="H114" s="4"/>
    </row>
    <row r="115" spans="1:11" ht="61.5" x14ac:dyDescent="0.9">
      <c r="A115" s="18" t="s">
        <v>13</v>
      </c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23.25" x14ac:dyDescent="0.35">
      <c r="A116" s="32" t="s">
        <v>55</v>
      </c>
      <c r="B116" s="7"/>
      <c r="C116" s="19" t="s">
        <v>47</v>
      </c>
      <c r="D116" s="19"/>
      <c r="E116" s="19"/>
      <c r="F116" s="20"/>
    </row>
    <row r="117" spans="1:11" ht="14.45" x14ac:dyDescent="0.35">
      <c r="C117" s="4"/>
    </row>
    <row r="118" spans="1:11" ht="18.75" x14ac:dyDescent="0.3">
      <c r="A118" s="11" t="s">
        <v>6</v>
      </c>
      <c r="B118" s="5" t="s">
        <v>14</v>
      </c>
      <c r="C118" s="8">
        <v>36616</v>
      </c>
      <c r="F118" s="12" t="s">
        <v>16</v>
      </c>
      <c r="G118" s="12"/>
      <c r="H118" s="12"/>
      <c r="I118" s="12"/>
      <c r="J118" s="13"/>
    </row>
    <row r="119" spans="1:11" x14ac:dyDescent="0.25">
      <c r="A119" s="5" t="s">
        <v>48</v>
      </c>
      <c r="B119" s="6">
        <f>trin28/37*ans</f>
        <v>27452.132896109997</v>
      </c>
      <c r="C119" s="4"/>
      <c r="F119" s="13"/>
      <c r="G119" s="13"/>
      <c r="H119" s="13"/>
      <c r="I119" s="14"/>
      <c r="J119" s="15"/>
    </row>
    <row r="120" spans="1:11" x14ac:dyDescent="0.25">
      <c r="A120" s="5" t="s">
        <v>3</v>
      </c>
      <c r="B120" s="6">
        <f t="shared" ref="B120:B124" si="6" xml:space="preserve"> C120*re/37*ans/12</f>
        <v>231.81016666666665</v>
      </c>
      <c r="C120" s="4">
        <v>2000</v>
      </c>
      <c r="F120" s="13" t="s">
        <v>17</v>
      </c>
      <c r="G120" s="13"/>
      <c r="H120" s="13"/>
      <c r="I120" s="16">
        <f xml:space="preserve"> J120*re</f>
        <v>35.939848239999996</v>
      </c>
      <c r="J120" s="15">
        <v>25.84</v>
      </c>
    </row>
    <row r="121" spans="1:11" x14ac:dyDescent="0.25">
      <c r="A121" s="5" t="s">
        <v>0</v>
      </c>
      <c r="B121" s="6">
        <f t="shared" si="6"/>
        <v>1784.9382833333332</v>
      </c>
      <c r="C121" s="4">
        <v>15400</v>
      </c>
      <c r="F121" s="13" t="s">
        <v>42</v>
      </c>
      <c r="G121" s="13"/>
      <c r="H121" s="13"/>
      <c r="I121" s="16">
        <f xml:space="preserve"> J121*re</f>
        <v>1529.9470999999999</v>
      </c>
      <c r="J121" s="15">
        <v>1100</v>
      </c>
    </row>
    <row r="122" spans="1:11" x14ac:dyDescent="0.25">
      <c r="A122" s="5" t="s">
        <v>1</v>
      </c>
      <c r="B122" s="6">
        <f t="shared" si="6"/>
        <v>1274.9559166666666</v>
      </c>
      <c r="C122" s="4">
        <v>11000</v>
      </c>
      <c r="F122" s="13" t="s">
        <v>38</v>
      </c>
      <c r="G122" s="13"/>
      <c r="H122" s="13"/>
      <c r="I122" s="14">
        <f xml:space="preserve"> J122*re/37*ans/12</f>
        <v>579.52541666666662</v>
      </c>
      <c r="J122" s="15">
        <v>5000</v>
      </c>
    </row>
    <row r="123" spans="1:11" x14ac:dyDescent="0.25">
      <c r="A123" s="5" t="s">
        <v>2</v>
      </c>
      <c r="B123" s="6">
        <f t="shared" si="6"/>
        <v>162.26711666666665</v>
      </c>
      <c r="C123" s="4">
        <v>1400</v>
      </c>
      <c r="F123" s="13" t="s">
        <v>43</v>
      </c>
      <c r="G123" s="13"/>
      <c r="H123" s="13"/>
      <c r="I123" s="14">
        <f xml:space="preserve"> J123*re/37*ans/12</f>
        <v>1159.0508333333332</v>
      </c>
      <c r="J123" s="15">
        <v>10000</v>
      </c>
    </row>
    <row r="124" spans="1:11" x14ac:dyDescent="0.25">
      <c r="A124" s="5" t="s">
        <v>39</v>
      </c>
      <c r="B124" s="6">
        <f t="shared" si="6"/>
        <v>602.70643333333328</v>
      </c>
      <c r="C124" s="4">
        <v>5200</v>
      </c>
    </row>
    <row r="125" spans="1:11" x14ac:dyDescent="0.25">
      <c r="A125" s="5" t="s">
        <v>40</v>
      </c>
      <c r="B125" s="6">
        <f xml:space="preserve"> C125*re/37*ans/12</f>
        <v>127.49559166666666</v>
      </c>
      <c r="C125" s="4">
        <v>1100</v>
      </c>
      <c r="D125" s="2">
        <f>SUM(B119:B125)</f>
        <v>31636.306404443327</v>
      </c>
      <c r="F125" s="35"/>
      <c r="G125" s="35"/>
      <c r="H125" s="35"/>
      <c r="I125" s="35"/>
      <c r="J125" s="35"/>
    </row>
    <row r="126" spans="1:11" x14ac:dyDescent="0.25">
      <c r="A126" s="5" t="s">
        <v>44</v>
      </c>
      <c r="B126" s="6">
        <f xml:space="preserve"> D125*0.83%</f>
        <v>262.5813431568796</v>
      </c>
      <c r="D126" s="2">
        <f>SUM(B119:B126)</f>
        <v>31898.887747600205</v>
      </c>
      <c r="F126" s="35"/>
      <c r="G126" s="35"/>
      <c r="H126" s="35"/>
      <c r="I126" s="35"/>
      <c r="J126" s="35"/>
    </row>
    <row r="127" spans="1:11" ht="14.45" x14ac:dyDescent="0.35">
      <c r="A127" s="5"/>
      <c r="B127" s="6"/>
      <c r="D127" s="2"/>
      <c r="F127" s="35"/>
      <c r="G127" s="35"/>
      <c r="H127" s="35"/>
      <c r="I127" s="35"/>
      <c r="J127" s="35"/>
    </row>
    <row r="128" spans="1:11" ht="14.45" x14ac:dyDescent="0.35">
      <c r="A128" s="5"/>
      <c r="B128" s="5"/>
      <c r="C128" s="4"/>
      <c r="F128" s="35"/>
      <c r="G128" s="35"/>
      <c r="H128" s="35"/>
      <c r="I128" s="35"/>
      <c r="J128" s="35"/>
    </row>
    <row r="129" spans="1:11" ht="18.75" x14ac:dyDescent="0.3">
      <c r="A129" s="11" t="s">
        <v>4</v>
      </c>
      <c r="B129" s="5"/>
      <c r="C129" s="4"/>
      <c r="F129" s="46"/>
      <c r="G129" s="46"/>
      <c r="H129" s="46"/>
      <c r="I129" s="46"/>
      <c r="J129" s="35"/>
    </row>
    <row r="130" spans="1:11" x14ac:dyDescent="0.25">
      <c r="A130" s="5" t="s">
        <v>48</v>
      </c>
      <c r="B130" s="6">
        <f>trin28/37*ans</f>
        <v>27452.132896109997</v>
      </c>
      <c r="C130" s="4"/>
      <c r="F130" s="35"/>
      <c r="G130" s="35"/>
      <c r="H130" s="35"/>
      <c r="I130" s="47"/>
      <c r="J130" s="48"/>
    </row>
    <row r="131" spans="1:11" x14ac:dyDescent="0.25">
      <c r="A131" s="5" t="s">
        <v>3</v>
      </c>
      <c r="B131" s="6">
        <f t="shared" ref="B131" si="7" xml:space="preserve"> C131*re/37*ans/12</f>
        <v>231.81016666666665</v>
      </c>
      <c r="C131" s="4">
        <v>2000</v>
      </c>
      <c r="F131" s="35"/>
      <c r="G131" s="35"/>
      <c r="H131" s="35"/>
      <c r="I131" s="47"/>
      <c r="J131" s="48"/>
    </row>
    <row r="132" spans="1:11" x14ac:dyDescent="0.25">
      <c r="A132" s="5" t="s">
        <v>0</v>
      </c>
      <c r="B132" s="6">
        <f t="shared" ref="B132:B135" si="8" xml:space="preserve"> C132*re/37*ans/12</f>
        <v>1784.9382833333332</v>
      </c>
      <c r="C132" s="4">
        <v>15400</v>
      </c>
      <c r="F132" s="35"/>
      <c r="G132" s="35"/>
      <c r="H132" s="35"/>
      <c r="I132" s="47"/>
      <c r="J132" s="48"/>
    </row>
    <row r="133" spans="1:11" x14ac:dyDescent="0.25">
      <c r="A133" s="5" t="s">
        <v>1</v>
      </c>
      <c r="B133" s="6">
        <f t="shared" si="8"/>
        <v>1274.9559166666666</v>
      </c>
      <c r="C133" s="4">
        <v>11000</v>
      </c>
      <c r="F133" s="35"/>
      <c r="G133" s="35"/>
      <c r="H133" s="35"/>
      <c r="I133" s="35"/>
      <c r="J133" s="35"/>
    </row>
    <row r="134" spans="1:11" x14ac:dyDescent="0.25">
      <c r="A134" s="5" t="s">
        <v>2</v>
      </c>
      <c r="B134" s="6">
        <f t="shared" si="8"/>
        <v>162.26711666666665</v>
      </c>
      <c r="C134" s="4">
        <v>1400</v>
      </c>
      <c r="F134" s="35"/>
      <c r="G134" s="35"/>
      <c r="H134" s="35"/>
      <c r="I134" s="35"/>
      <c r="J134" s="35"/>
    </row>
    <row r="135" spans="1:11" x14ac:dyDescent="0.25">
      <c r="A135" s="5" t="s">
        <v>39</v>
      </c>
      <c r="B135" s="6">
        <f t="shared" si="8"/>
        <v>602.70643333333328</v>
      </c>
      <c r="C135" s="4">
        <v>5200</v>
      </c>
    </row>
    <row r="136" spans="1:11" x14ac:dyDescent="0.25">
      <c r="A136" s="5" t="s">
        <v>49</v>
      </c>
      <c r="B136" s="6">
        <f xml:space="preserve"> (trin31-trin28)/37*ans</f>
        <v>1181.8702261399994</v>
      </c>
      <c r="C136" s="4"/>
    </row>
    <row r="137" spans="1:11" x14ac:dyDescent="0.25">
      <c r="A137" s="5" t="s">
        <v>40</v>
      </c>
      <c r="B137" s="6">
        <f xml:space="preserve"> C137*re/37*ans/12</f>
        <v>127.49559166666666</v>
      </c>
      <c r="C137" s="4">
        <v>1100</v>
      </c>
      <c r="D137" s="2">
        <f>SUM(B130:B137)</f>
        <v>32818.17663058333</v>
      </c>
    </row>
    <row r="138" spans="1:11" x14ac:dyDescent="0.25">
      <c r="A138" s="5" t="s">
        <v>44</v>
      </c>
      <c r="B138" s="6">
        <f xml:space="preserve"> D137*0.83%</f>
        <v>272.39086603384163</v>
      </c>
      <c r="D138" s="2">
        <f>SUM(B130:B138)</f>
        <v>33090.567496617172</v>
      </c>
    </row>
    <row r="139" spans="1:11" ht="14.45" x14ac:dyDescent="0.35">
      <c r="A139" s="5"/>
      <c r="B139" s="6"/>
      <c r="C139" s="4"/>
      <c r="D139" s="2"/>
    </row>
    <row r="140" spans="1:11" ht="14.45" x14ac:dyDescent="0.35">
      <c r="A140" s="5"/>
      <c r="B140" s="6"/>
      <c r="D140" s="2"/>
    </row>
    <row r="141" spans="1:11" ht="14.45" x14ac:dyDescent="0.35">
      <c r="A141" s="5"/>
      <c r="B141" s="6"/>
      <c r="D141" s="2"/>
    </row>
    <row r="142" spans="1:11" ht="14.45" x14ac:dyDescent="0.35">
      <c r="A142" s="5"/>
      <c r="B142" s="6"/>
      <c r="C142" s="4"/>
    </row>
    <row r="143" spans="1:11" ht="61.5" x14ac:dyDescent="0.9">
      <c r="A143" s="18" t="s">
        <v>13</v>
      </c>
      <c r="B143" s="9"/>
      <c r="C143" s="9"/>
      <c r="D143" s="9"/>
      <c r="E143" s="9"/>
      <c r="F143" s="9"/>
      <c r="G143" s="10"/>
      <c r="H143" s="10"/>
      <c r="I143" s="10"/>
      <c r="J143" s="10"/>
      <c r="K143" s="10"/>
    </row>
    <row r="144" spans="1:11" ht="23.25" x14ac:dyDescent="0.35">
      <c r="A144" s="32" t="s">
        <v>55</v>
      </c>
      <c r="B144" s="7"/>
      <c r="C144" s="19" t="s">
        <v>47</v>
      </c>
      <c r="D144" s="19"/>
      <c r="E144" s="19"/>
      <c r="F144" s="20"/>
    </row>
    <row r="145" spans="1:10" ht="18.600000000000001" x14ac:dyDescent="0.45">
      <c r="A145" s="17"/>
      <c r="B145" s="7"/>
    </row>
    <row r="146" spans="1:10" ht="18.75" x14ac:dyDescent="0.3">
      <c r="A146" s="11" t="s">
        <v>5</v>
      </c>
      <c r="B146" s="5"/>
      <c r="C146" s="4"/>
      <c r="F146" s="12" t="s">
        <v>16</v>
      </c>
      <c r="G146" s="12"/>
      <c r="H146" s="12"/>
      <c r="I146" s="12"/>
      <c r="J146" s="13"/>
    </row>
    <row r="147" spans="1:10" x14ac:dyDescent="0.25">
      <c r="A147" s="5" t="s">
        <v>48</v>
      </c>
      <c r="B147" s="6">
        <f>trin28/37*ans</f>
        <v>27452.132896109997</v>
      </c>
      <c r="C147" s="4"/>
      <c r="F147" s="13"/>
      <c r="G147" s="13"/>
      <c r="H147" s="13"/>
      <c r="I147" s="14"/>
      <c r="J147" s="15"/>
    </row>
    <row r="148" spans="1:10" x14ac:dyDescent="0.25">
      <c r="A148" s="5" t="s">
        <v>0</v>
      </c>
      <c r="B148" s="6">
        <f xml:space="preserve"> C148*re/37*ans/12</f>
        <v>1784.9382833333332</v>
      </c>
      <c r="C148" s="4">
        <v>15400</v>
      </c>
      <c r="F148" s="13" t="s">
        <v>17</v>
      </c>
      <c r="G148" s="13"/>
      <c r="H148" s="13"/>
      <c r="I148" s="16">
        <f xml:space="preserve"> J148*re</f>
        <v>35.939848239999996</v>
      </c>
      <c r="J148" s="15">
        <v>25.84</v>
      </c>
    </row>
    <row r="149" spans="1:10" x14ac:dyDescent="0.25">
      <c r="A149" s="5" t="s">
        <v>1</v>
      </c>
      <c r="B149" s="6">
        <f t="shared" ref="B149:B151" si="9" xml:space="preserve"> C149*re/37*ans/12</f>
        <v>1274.9559166666666</v>
      </c>
      <c r="C149" s="4">
        <v>11000</v>
      </c>
      <c r="F149" s="13" t="s">
        <v>42</v>
      </c>
      <c r="G149" s="13"/>
      <c r="H149" s="13"/>
      <c r="I149" s="16">
        <f xml:space="preserve"> J149*re</f>
        <v>1529.9470999999999</v>
      </c>
      <c r="J149" s="15">
        <v>1100</v>
      </c>
    </row>
    <row r="150" spans="1:10" x14ac:dyDescent="0.25">
      <c r="A150" s="5" t="s">
        <v>2</v>
      </c>
      <c r="B150" s="6">
        <f t="shared" si="9"/>
        <v>162.26711666666665</v>
      </c>
      <c r="C150" s="4">
        <v>1400</v>
      </c>
      <c r="F150" s="13" t="s">
        <v>38</v>
      </c>
      <c r="G150" s="13"/>
      <c r="H150" s="13"/>
      <c r="I150" s="14">
        <f xml:space="preserve"> J150*re/37*ans/12</f>
        <v>579.52541666666662</v>
      </c>
      <c r="J150" s="15">
        <v>5000</v>
      </c>
    </row>
    <row r="151" spans="1:10" x14ac:dyDescent="0.25">
      <c r="A151" s="5" t="s">
        <v>39</v>
      </c>
      <c r="B151" s="6">
        <f t="shared" si="9"/>
        <v>602.70643333333328</v>
      </c>
      <c r="C151" s="4">
        <v>5200</v>
      </c>
      <c r="F151" s="13" t="s">
        <v>43</v>
      </c>
      <c r="G151" s="13"/>
      <c r="H151" s="13"/>
      <c r="I151" s="14">
        <f xml:space="preserve"> J151*re/37*ans/12</f>
        <v>1159.0508333333332</v>
      </c>
      <c r="J151" s="15">
        <v>10000</v>
      </c>
    </row>
    <row r="152" spans="1:10" x14ac:dyDescent="0.25">
      <c r="A152" s="5" t="s">
        <v>50</v>
      </c>
      <c r="B152" s="6">
        <f xml:space="preserve"> (trin33-trin28)/37*ans</f>
        <v>2001.8523286899983</v>
      </c>
      <c r="C152" s="4"/>
      <c r="F152" s="35"/>
      <c r="G152" s="35"/>
      <c r="H152" s="35"/>
      <c r="I152" s="35"/>
      <c r="J152" s="35"/>
    </row>
    <row r="153" spans="1:10" x14ac:dyDescent="0.25">
      <c r="A153" s="5" t="s">
        <v>40</v>
      </c>
      <c r="B153" s="6">
        <f xml:space="preserve"> C153*re/37*ans/12</f>
        <v>127.49559166666666</v>
      </c>
      <c r="C153" s="4">
        <v>1100</v>
      </c>
      <c r="D153" s="2">
        <f>SUM(B146:B153)</f>
        <v>33406.348566466659</v>
      </c>
      <c r="F153" s="35"/>
      <c r="G153" s="35"/>
      <c r="H153" s="35"/>
      <c r="I153" s="35"/>
      <c r="J153" s="35"/>
    </row>
    <row r="154" spans="1:10" x14ac:dyDescent="0.25">
      <c r="A154" s="5" t="s">
        <v>44</v>
      </c>
      <c r="B154" s="6">
        <f xml:space="preserve"> D153*0.83%</f>
        <v>277.27269310167327</v>
      </c>
      <c r="D154" s="2">
        <f>SUM(B146:B154)</f>
        <v>33683.621259568332</v>
      </c>
      <c r="F154" s="35"/>
      <c r="G154" s="35"/>
      <c r="H154" s="35"/>
      <c r="I154" s="35"/>
      <c r="J154" s="35"/>
    </row>
    <row r="155" spans="1:10" ht="14.45" x14ac:dyDescent="0.35">
      <c r="A155" s="5"/>
      <c r="B155" s="6"/>
      <c r="C155" s="4"/>
      <c r="D155" s="2"/>
      <c r="F155" s="35"/>
      <c r="G155" s="35"/>
      <c r="H155" s="35"/>
      <c r="I155" s="35"/>
      <c r="J155" s="35"/>
    </row>
    <row r="156" spans="1:10" ht="14.45" x14ac:dyDescent="0.35">
      <c r="A156" s="5"/>
      <c r="B156" s="6"/>
      <c r="D156" s="2"/>
      <c r="F156" s="35"/>
      <c r="G156" s="35"/>
      <c r="H156" s="35"/>
      <c r="I156" s="35"/>
      <c r="J156" s="35"/>
    </row>
    <row r="157" spans="1:10" ht="14.45" x14ac:dyDescent="0.35">
      <c r="A157" s="5"/>
      <c r="B157" s="6"/>
      <c r="C157" s="4"/>
      <c r="F157" s="35"/>
      <c r="G157" s="35"/>
      <c r="H157" s="35"/>
      <c r="I157" s="35"/>
      <c r="J157" s="35"/>
    </row>
    <row r="158" spans="1:10" ht="18.75" x14ac:dyDescent="0.3">
      <c r="A158" s="11" t="s">
        <v>11</v>
      </c>
      <c r="B158" s="5"/>
      <c r="C158" s="4"/>
      <c r="F158" s="46"/>
      <c r="G158" s="46"/>
      <c r="H158" s="46"/>
      <c r="I158" s="46"/>
      <c r="J158" s="35"/>
    </row>
    <row r="159" spans="1:10" x14ac:dyDescent="0.25">
      <c r="A159" s="5" t="s">
        <v>48</v>
      </c>
      <c r="B159" s="6">
        <f>trin28/37*ans</f>
        <v>27452.132896109997</v>
      </c>
      <c r="C159" s="4"/>
      <c r="F159" s="35"/>
      <c r="G159" s="35"/>
      <c r="H159" s="35"/>
      <c r="I159" s="47"/>
      <c r="J159" s="48"/>
    </row>
    <row r="160" spans="1:10" x14ac:dyDescent="0.25">
      <c r="A160" s="5" t="s">
        <v>0</v>
      </c>
      <c r="B160" s="6">
        <f xml:space="preserve"> C160*re/37*ans/12</f>
        <v>1784.9382833333332</v>
      </c>
      <c r="C160" s="4">
        <v>15400</v>
      </c>
      <c r="F160" s="35"/>
      <c r="G160" s="35"/>
      <c r="H160" s="35"/>
      <c r="I160" s="47"/>
      <c r="J160" s="48"/>
    </row>
    <row r="161" spans="1:11" x14ac:dyDescent="0.25">
      <c r="A161" s="5" t="s">
        <v>1</v>
      </c>
      <c r="B161" s="6">
        <f t="shared" ref="B161:B163" si="10" xml:space="preserve"> C161*re/37*ans/12</f>
        <v>1274.9559166666666</v>
      </c>
      <c r="C161" s="4">
        <v>11000</v>
      </c>
      <c r="F161" s="35"/>
      <c r="G161" s="35"/>
      <c r="H161" s="35"/>
      <c r="I161" s="35"/>
      <c r="J161" s="35"/>
    </row>
    <row r="162" spans="1:11" x14ac:dyDescent="0.25">
      <c r="A162" s="5" t="s">
        <v>2</v>
      </c>
      <c r="B162" s="6">
        <f t="shared" si="10"/>
        <v>162.26711666666665</v>
      </c>
      <c r="C162" s="4">
        <v>1400</v>
      </c>
      <c r="F162" s="35"/>
      <c r="G162" s="35"/>
      <c r="H162" s="35"/>
      <c r="I162" s="35"/>
      <c r="J162" s="35"/>
    </row>
    <row r="163" spans="1:11" x14ac:dyDescent="0.25">
      <c r="A163" s="5" t="s">
        <v>39</v>
      </c>
      <c r="B163" s="6">
        <f t="shared" si="10"/>
        <v>602.70643333333328</v>
      </c>
      <c r="C163" s="4">
        <v>5200</v>
      </c>
      <c r="F163" s="35"/>
      <c r="G163" s="35"/>
      <c r="H163" s="35"/>
      <c r="I163" s="35"/>
      <c r="J163" s="35"/>
    </row>
    <row r="164" spans="1:11" x14ac:dyDescent="0.25">
      <c r="A164" s="5" t="s">
        <v>54</v>
      </c>
      <c r="B164" s="6">
        <f xml:space="preserve"> (trin37-trin28)/37*ans</f>
        <v>3722.4725631799993</v>
      </c>
      <c r="C164" s="4"/>
    </row>
    <row r="165" spans="1:11" x14ac:dyDescent="0.25">
      <c r="A165" s="5" t="s">
        <v>40</v>
      </c>
      <c r="B165" s="6">
        <f xml:space="preserve"> C165*re/37*ans/12</f>
        <v>127.49559166666666</v>
      </c>
      <c r="C165" s="4">
        <v>1100</v>
      </c>
      <c r="D165" s="2">
        <f>SUM(B159:B165)</f>
        <v>35126.96880095666</v>
      </c>
    </row>
    <row r="166" spans="1:11" x14ac:dyDescent="0.25">
      <c r="A166" s="5" t="s">
        <v>44</v>
      </c>
      <c r="B166" s="6">
        <f xml:space="preserve"> D165*0.83%</f>
        <v>291.5538410479403</v>
      </c>
      <c r="D166" s="2">
        <f>SUM(B159:B166)</f>
        <v>35418.522642004602</v>
      </c>
    </row>
    <row r="167" spans="1:11" ht="14.45" x14ac:dyDescent="0.35">
      <c r="A167" s="5"/>
      <c r="B167" s="6"/>
      <c r="D167" s="2"/>
    </row>
    <row r="168" spans="1:11" ht="14.45" x14ac:dyDescent="0.35">
      <c r="A168" s="5"/>
      <c r="B168" s="6"/>
      <c r="D168" s="2"/>
    </row>
    <row r="169" spans="1:11" ht="14.45" x14ac:dyDescent="0.35">
      <c r="A169" s="5"/>
      <c r="B169" s="6"/>
      <c r="D169" s="2"/>
    </row>
    <row r="170" spans="1:11" ht="61.5" x14ac:dyDescent="0.9">
      <c r="A170" s="18" t="s">
        <v>13</v>
      </c>
      <c r="B170" s="9"/>
      <c r="C170" s="9"/>
      <c r="D170" s="9"/>
      <c r="E170" s="9"/>
      <c r="F170" s="9"/>
      <c r="G170" s="10"/>
      <c r="H170" s="10"/>
      <c r="I170" s="10"/>
      <c r="J170" s="10"/>
      <c r="K170" s="10"/>
    </row>
    <row r="171" spans="1:11" ht="23.25" x14ac:dyDescent="0.35">
      <c r="A171" s="32" t="s">
        <v>55</v>
      </c>
      <c r="B171" s="7"/>
      <c r="C171" s="19" t="s">
        <v>51</v>
      </c>
      <c r="D171" s="19"/>
      <c r="E171" s="19"/>
      <c r="F171" s="20"/>
    </row>
    <row r="172" spans="1:11" ht="18.600000000000001" x14ac:dyDescent="0.45">
      <c r="A172" s="17"/>
      <c r="B172" s="7"/>
      <c r="C172" s="19"/>
      <c r="D172" s="19"/>
      <c r="E172" s="19"/>
      <c r="F172" s="20"/>
    </row>
    <row r="173" spans="1:11" ht="18.75" x14ac:dyDescent="0.3">
      <c r="A173" s="11" t="s">
        <v>19</v>
      </c>
      <c r="B173" s="5"/>
      <c r="C173" s="4"/>
      <c r="F173" s="12" t="s">
        <v>16</v>
      </c>
      <c r="G173" s="12"/>
      <c r="H173" s="12"/>
      <c r="I173" s="12"/>
      <c r="J173" s="13"/>
    </row>
    <row r="174" spans="1:11" x14ac:dyDescent="0.25">
      <c r="A174" s="5" t="s">
        <v>52</v>
      </c>
      <c r="B174" s="6">
        <f>trin36/37*ans</f>
        <v>30734.523130280002</v>
      </c>
      <c r="C174" s="4"/>
      <c r="F174" s="13"/>
      <c r="G174" s="13"/>
      <c r="H174" s="13"/>
      <c r="I174" s="14"/>
      <c r="J174" s="15"/>
    </row>
    <row r="175" spans="1:11" x14ac:dyDescent="0.25">
      <c r="A175" s="5" t="s">
        <v>53</v>
      </c>
      <c r="B175" s="6">
        <f t="shared" ref="B175:B179" si="11" xml:space="preserve"> C175*re/37*ans/12</f>
        <v>533.16338333333329</v>
      </c>
      <c r="C175" s="4">
        <v>4600</v>
      </c>
      <c r="F175" s="13"/>
      <c r="G175" s="13"/>
      <c r="H175" s="13"/>
      <c r="I175" s="14"/>
      <c r="J175" s="15"/>
    </row>
    <row r="176" spans="1:11" x14ac:dyDescent="0.25">
      <c r="A176" s="5" t="s">
        <v>0</v>
      </c>
      <c r="B176" s="6">
        <f t="shared" si="11"/>
        <v>1784.9382833333332</v>
      </c>
      <c r="C176" s="4">
        <v>15400</v>
      </c>
      <c r="F176" s="13" t="s">
        <v>17</v>
      </c>
      <c r="G176" s="13"/>
      <c r="H176" s="13"/>
      <c r="I176" s="16">
        <f xml:space="preserve"> J176*re</f>
        <v>35.939848239999996</v>
      </c>
      <c r="J176" s="15">
        <v>25.84</v>
      </c>
    </row>
    <row r="177" spans="1:10" x14ac:dyDescent="0.25">
      <c r="A177" s="5" t="s">
        <v>1</v>
      </c>
      <c r="B177" s="6">
        <f t="shared" si="11"/>
        <v>1274.9559166666666</v>
      </c>
      <c r="C177" s="4">
        <v>11000</v>
      </c>
      <c r="F177" s="13" t="s">
        <v>42</v>
      </c>
      <c r="G177" s="13"/>
      <c r="H177" s="13"/>
      <c r="I177" s="16">
        <f xml:space="preserve"> J177*re</f>
        <v>1529.9470999999999</v>
      </c>
      <c r="J177" s="15">
        <v>1100</v>
      </c>
    </row>
    <row r="178" spans="1:10" x14ac:dyDescent="0.25">
      <c r="A178" s="5" t="s">
        <v>2</v>
      </c>
      <c r="B178" s="6">
        <f t="shared" si="11"/>
        <v>162.26711666666665</v>
      </c>
      <c r="C178" s="4">
        <v>1400</v>
      </c>
      <c r="F178" s="13" t="s">
        <v>38</v>
      </c>
      <c r="G178" s="13"/>
      <c r="H178" s="13"/>
      <c r="I178" s="14">
        <f xml:space="preserve"> J178*re/37*ans/12</f>
        <v>579.52541666666662</v>
      </c>
      <c r="J178" s="15">
        <v>5000</v>
      </c>
    </row>
    <row r="179" spans="1:10" x14ac:dyDescent="0.25">
      <c r="A179" s="5" t="s">
        <v>39</v>
      </c>
      <c r="B179" s="6">
        <f t="shared" si="11"/>
        <v>602.70643333333328</v>
      </c>
      <c r="C179" s="4">
        <v>5200</v>
      </c>
      <c r="F179" s="13" t="s">
        <v>43</v>
      </c>
      <c r="G179" s="13"/>
      <c r="H179" s="13"/>
      <c r="I179" s="14">
        <f xml:space="preserve"> J179*re/37*ans/12</f>
        <v>1159.0508333333332</v>
      </c>
      <c r="J179" s="15">
        <v>10000</v>
      </c>
    </row>
    <row r="180" spans="1:10" x14ac:dyDescent="0.25">
      <c r="A180" s="5" t="s">
        <v>40</v>
      </c>
      <c r="B180" s="6">
        <f xml:space="preserve"> C180*re/37*ans/12</f>
        <v>127.49559166666666</v>
      </c>
      <c r="C180" s="4">
        <v>1100</v>
      </c>
      <c r="D180" s="2">
        <f>SUM(B174:B180)</f>
        <v>35220.049855280005</v>
      </c>
      <c r="F180" s="35"/>
      <c r="G180" s="35"/>
      <c r="H180" s="35"/>
      <c r="I180" s="35"/>
      <c r="J180" s="35"/>
    </row>
    <row r="181" spans="1:10" x14ac:dyDescent="0.25">
      <c r="A181" s="5" t="s">
        <v>44</v>
      </c>
      <c r="B181" s="6">
        <f xml:space="preserve"> D180*0.83%</f>
        <v>292.32641379882403</v>
      </c>
      <c r="D181" s="2">
        <f>SUM(B174:B181)</f>
        <v>35512.376269078828</v>
      </c>
      <c r="F181" s="35"/>
      <c r="G181" s="35"/>
      <c r="H181" s="35"/>
      <c r="I181" s="35"/>
      <c r="J181" s="35"/>
    </row>
    <row r="182" spans="1:10" ht="14.45" x14ac:dyDescent="0.35">
      <c r="A182" s="5"/>
      <c r="B182" s="6"/>
      <c r="D182" s="2"/>
      <c r="F182" s="35"/>
      <c r="G182" s="35"/>
      <c r="H182" s="35"/>
      <c r="I182" s="35"/>
      <c r="J182" s="35"/>
    </row>
    <row r="183" spans="1:10" ht="14.45" x14ac:dyDescent="0.35">
      <c r="A183" s="5"/>
      <c r="B183" s="6"/>
      <c r="D183" s="2"/>
      <c r="F183" s="35"/>
      <c r="G183" s="35"/>
      <c r="H183" s="35"/>
      <c r="I183" s="35"/>
      <c r="J183" s="35"/>
    </row>
    <row r="184" spans="1:10" ht="14.45" x14ac:dyDescent="0.35">
      <c r="A184" s="5"/>
      <c r="B184" s="6"/>
      <c r="D184" s="2"/>
      <c r="F184" s="35"/>
      <c r="G184" s="35"/>
      <c r="H184" s="35"/>
      <c r="I184" s="35"/>
      <c r="J184" s="35"/>
    </row>
    <row r="185" spans="1:10" ht="14.45" x14ac:dyDescent="0.35">
      <c r="A185" s="5"/>
      <c r="B185" s="6"/>
      <c r="D185" s="2"/>
      <c r="F185" s="35"/>
      <c r="G185" s="35"/>
      <c r="H185" s="35"/>
      <c r="I185" s="35"/>
      <c r="J185" s="35"/>
    </row>
    <row r="186" spans="1:10" ht="14.45" x14ac:dyDescent="0.35">
      <c r="A186" s="5"/>
      <c r="B186" s="6"/>
      <c r="D186" s="2"/>
      <c r="F186" s="35"/>
      <c r="G186" s="35"/>
      <c r="H186" s="35"/>
      <c r="I186" s="35"/>
      <c r="J186" s="35"/>
    </row>
    <row r="187" spans="1:10" ht="14.45" x14ac:dyDescent="0.35">
      <c r="A187" s="5"/>
      <c r="B187" s="6"/>
      <c r="D187" s="2"/>
      <c r="F187" s="35"/>
      <c r="G187" s="35"/>
      <c r="H187" s="35"/>
      <c r="I187" s="35"/>
      <c r="J187" s="35"/>
    </row>
    <row r="188" spans="1:10" ht="14.45" x14ac:dyDescent="0.35">
      <c r="A188" s="5"/>
      <c r="B188" s="6"/>
      <c r="D188" s="2"/>
      <c r="F188" s="35"/>
      <c r="G188" s="35"/>
      <c r="H188" s="35"/>
      <c r="I188" s="35"/>
      <c r="J188" s="35"/>
    </row>
    <row r="189" spans="1:10" ht="14.45" x14ac:dyDescent="0.35">
      <c r="A189" s="5"/>
      <c r="B189" s="6"/>
      <c r="D189" s="2"/>
      <c r="F189" s="35"/>
      <c r="G189" s="35"/>
      <c r="H189" s="35"/>
      <c r="I189" s="35"/>
      <c r="J189" s="35"/>
    </row>
    <row r="190" spans="1:10" ht="14.45" x14ac:dyDescent="0.35">
      <c r="A190" s="5"/>
      <c r="B190" s="6"/>
      <c r="D190" s="2"/>
      <c r="F190" s="35"/>
      <c r="G190" s="35"/>
      <c r="H190" s="35"/>
      <c r="I190" s="35"/>
      <c r="J190" s="35"/>
    </row>
    <row r="191" spans="1:10" ht="14.45" x14ac:dyDescent="0.35">
      <c r="A191" s="5"/>
      <c r="B191" s="6"/>
      <c r="D191" s="2"/>
      <c r="F191" s="35"/>
      <c r="G191" s="35"/>
      <c r="H191" s="35"/>
      <c r="I191" s="35"/>
      <c r="J191" s="35"/>
    </row>
    <row r="192" spans="1:10" ht="14.45" x14ac:dyDescent="0.35">
      <c r="A192" s="5"/>
      <c r="B192" s="6"/>
      <c r="D192" s="2"/>
      <c r="F192" s="35"/>
      <c r="G192" s="35"/>
      <c r="H192" s="35"/>
      <c r="I192" s="35"/>
      <c r="J192" s="35"/>
    </row>
    <row r="193" spans="1:11" ht="14.45" x14ac:dyDescent="0.35">
      <c r="A193" s="5"/>
      <c r="B193" s="6"/>
      <c r="D193" s="2"/>
      <c r="F193" s="35"/>
      <c r="G193" s="35"/>
      <c r="H193" s="35"/>
      <c r="I193" s="35"/>
      <c r="J193" s="35"/>
    </row>
    <row r="194" spans="1:11" ht="14.45" x14ac:dyDescent="0.35">
      <c r="A194" s="5"/>
      <c r="B194" s="6"/>
      <c r="D194" s="2"/>
      <c r="F194" s="35"/>
      <c r="G194" s="35"/>
      <c r="H194" s="35"/>
      <c r="I194" s="35"/>
      <c r="J194" s="35"/>
    </row>
    <row r="195" spans="1:11" ht="14.45" x14ac:dyDescent="0.35">
      <c r="F195" s="35"/>
      <c r="G195" s="35"/>
      <c r="H195" s="35"/>
      <c r="I195" s="35"/>
      <c r="J195" s="35"/>
    </row>
    <row r="196" spans="1:11" ht="14.45" x14ac:dyDescent="0.35">
      <c r="A196" s="5"/>
      <c r="B196" s="6"/>
      <c r="C196" s="4"/>
      <c r="E196" s="5"/>
      <c r="G196" s="6"/>
      <c r="H196" s="4"/>
    </row>
    <row r="197" spans="1:11" ht="35.1" customHeight="1" x14ac:dyDescent="0.9">
      <c r="A197" s="18" t="s">
        <v>13</v>
      </c>
      <c r="B197" s="9"/>
      <c r="C197" s="9"/>
      <c r="D197" s="9"/>
      <c r="E197" s="9"/>
      <c r="F197" s="9"/>
      <c r="G197" s="10"/>
      <c r="H197" s="10"/>
      <c r="I197" s="10"/>
      <c r="J197" s="10"/>
      <c r="K197" s="10"/>
    </row>
    <row r="198" spans="1:11" ht="23.45" x14ac:dyDescent="0.55000000000000004">
      <c r="A198" s="32" t="s">
        <v>55</v>
      </c>
      <c r="B198" s="7"/>
      <c r="C198" s="19"/>
      <c r="D198" s="19"/>
      <c r="E198" s="19"/>
      <c r="F198" s="20"/>
    </row>
    <row r="200" spans="1:11" ht="18.75" x14ac:dyDescent="0.3">
      <c r="A200" s="39" t="s">
        <v>25</v>
      </c>
      <c r="B200" t="s">
        <v>7</v>
      </c>
      <c r="C200" s="1" t="s">
        <v>8</v>
      </c>
      <c r="D200" t="s">
        <v>9</v>
      </c>
    </row>
    <row r="201" spans="1:11" ht="14.45" x14ac:dyDescent="0.35">
      <c r="A201" s="4">
        <v>27</v>
      </c>
      <c r="B201" s="40">
        <v>19463.45</v>
      </c>
      <c r="C201" s="41">
        <f t="shared" ref="C201:C226" si="12" xml:space="preserve"> B201*re</f>
        <v>27070.953530449999</v>
      </c>
      <c r="D201" s="40">
        <f xml:space="preserve"> C201*12</f>
        <v>324851.44236539997</v>
      </c>
    </row>
    <row r="202" spans="1:11" ht="14.45" x14ac:dyDescent="0.35">
      <c r="A202" s="4">
        <v>28</v>
      </c>
      <c r="B202" s="40">
        <v>19737.509999999998</v>
      </c>
      <c r="C202" s="41">
        <f t="shared" si="12"/>
        <v>27452.132896109997</v>
      </c>
      <c r="D202" s="40">
        <f t="shared" ref="D202:D226" si="13" xml:space="preserve"> C202*12</f>
        <v>329425.59475331998</v>
      </c>
    </row>
    <row r="203" spans="1:11" ht="14.45" x14ac:dyDescent="0.35">
      <c r="A203" s="4">
        <v>29</v>
      </c>
      <c r="B203" s="40">
        <v>20016.22</v>
      </c>
      <c r="C203" s="41">
        <f t="shared" si="12"/>
        <v>27839.77976542</v>
      </c>
      <c r="D203" s="40">
        <f t="shared" si="13"/>
        <v>334077.35718504002</v>
      </c>
    </row>
    <row r="204" spans="1:11" ht="14.45" x14ac:dyDescent="0.35">
      <c r="A204" s="4">
        <v>30</v>
      </c>
      <c r="B204" s="40">
        <v>20299.27</v>
      </c>
      <c r="C204" s="41">
        <f t="shared" si="12"/>
        <v>28233.462971469999</v>
      </c>
      <c r="D204" s="40">
        <f t="shared" si="13"/>
        <v>338801.55565763998</v>
      </c>
    </row>
    <row r="205" spans="1:11" ht="14.45" x14ac:dyDescent="0.35">
      <c r="A205" s="4">
        <v>31</v>
      </c>
      <c r="B205" s="40">
        <v>20587.25</v>
      </c>
      <c r="C205" s="41">
        <f t="shared" si="12"/>
        <v>28634.003122249997</v>
      </c>
      <c r="D205" s="40">
        <f t="shared" si="13"/>
        <v>343608.03746699996</v>
      </c>
    </row>
    <row r="206" spans="1:11" ht="14.45" x14ac:dyDescent="0.35">
      <c r="A206" s="4">
        <v>32</v>
      </c>
      <c r="B206" s="40">
        <v>20879.7</v>
      </c>
      <c r="C206" s="41">
        <f t="shared" si="12"/>
        <v>29040.760421700001</v>
      </c>
      <c r="D206" s="40">
        <f t="shared" si="13"/>
        <v>348489.12506039999</v>
      </c>
    </row>
    <row r="207" spans="1:11" ht="14.45" x14ac:dyDescent="0.35">
      <c r="A207" s="4">
        <v>33</v>
      </c>
      <c r="B207" s="40">
        <v>21176.799999999999</v>
      </c>
      <c r="C207" s="41">
        <f t="shared" si="12"/>
        <v>29453.985224799995</v>
      </c>
      <c r="D207" s="40">
        <f t="shared" si="13"/>
        <v>353447.82269759994</v>
      </c>
    </row>
    <row r="208" spans="1:11" ht="14.45" x14ac:dyDescent="0.35">
      <c r="A208" s="4">
        <v>34</v>
      </c>
      <c r="B208" s="40">
        <v>21479.17</v>
      </c>
      <c r="C208" s="41">
        <f t="shared" si="12"/>
        <v>29874.539865369996</v>
      </c>
      <c r="D208" s="40">
        <f t="shared" si="13"/>
        <v>358494.47838443995</v>
      </c>
    </row>
    <row r="209" spans="1:4" ht="14.45" x14ac:dyDescent="0.35">
      <c r="A209" s="4">
        <v>35</v>
      </c>
      <c r="B209" s="40">
        <v>21785.79</v>
      </c>
      <c r="C209" s="41">
        <f t="shared" si="12"/>
        <v>30301.005665189998</v>
      </c>
      <c r="D209" s="40">
        <f t="shared" si="13"/>
        <v>363612.06798227999</v>
      </c>
    </row>
    <row r="210" spans="1:4" ht="14.45" x14ac:dyDescent="0.35">
      <c r="A210" s="4">
        <v>36</v>
      </c>
      <c r="B210" s="40">
        <v>22097.48</v>
      </c>
      <c r="C210" s="41">
        <f t="shared" si="12"/>
        <v>30734.523130279998</v>
      </c>
      <c r="D210" s="40">
        <f t="shared" si="13"/>
        <v>368814.27756336</v>
      </c>
    </row>
    <row r="211" spans="1:4" ht="14.45" x14ac:dyDescent="0.35">
      <c r="A211" s="4">
        <v>37</v>
      </c>
      <c r="B211" s="40">
        <v>22413.89</v>
      </c>
      <c r="C211" s="41">
        <f t="shared" si="12"/>
        <v>31174.605459289996</v>
      </c>
      <c r="D211" s="40">
        <f t="shared" si="13"/>
        <v>374095.26551147993</v>
      </c>
    </row>
    <row r="212" spans="1:4" ht="14.45" x14ac:dyDescent="0.35">
      <c r="A212" s="4">
        <v>38</v>
      </c>
      <c r="B212" s="40">
        <v>22755.919999999998</v>
      </c>
      <c r="C212" s="41">
        <f t="shared" si="12"/>
        <v>31650.321647119996</v>
      </c>
      <c r="D212" s="40">
        <f t="shared" si="13"/>
        <v>379803.85976543993</v>
      </c>
    </row>
    <row r="213" spans="1:4" x14ac:dyDescent="0.25">
      <c r="A213" s="4">
        <v>39</v>
      </c>
      <c r="B213" s="40">
        <v>23088.89</v>
      </c>
      <c r="C213" s="41">
        <f t="shared" si="12"/>
        <v>32113.436634289996</v>
      </c>
      <c r="D213" s="40">
        <f t="shared" si="13"/>
        <v>385361.23961147992</v>
      </c>
    </row>
    <row r="214" spans="1:4" x14ac:dyDescent="0.25">
      <c r="A214" s="4">
        <v>40</v>
      </c>
      <c r="B214" s="40">
        <v>23427.040000000001</v>
      </c>
      <c r="C214" s="41">
        <f t="shared" si="12"/>
        <v>32583.756281440001</v>
      </c>
      <c r="D214" s="40">
        <f t="shared" si="13"/>
        <v>391005.07537728001</v>
      </c>
    </row>
    <row r="215" spans="1:4" x14ac:dyDescent="0.25">
      <c r="A215" s="4">
        <v>41</v>
      </c>
      <c r="B215" s="40">
        <v>23770.06</v>
      </c>
      <c r="C215" s="41">
        <f t="shared" si="12"/>
        <v>33060.849421660001</v>
      </c>
      <c r="D215" s="40">
        <f t="shared" si="13"/>
        <v>396730.19305991998</v>
      </c>
    </row>
    <row r="216" spans="1:4" x14ac:dyDescent="0.25">
      <c r="A216" s="4">
        <v>42</v>
      </c>
      <c r="B216" s="40">
        <v>24118.18</v>
      </c>
      <c r="C216" s="41">
        <f t="shared" si="12"/>
        <v>33545.035952979997</v>
      </c>
      <c r="D216" s="40">
        <f t="shared" si="13"/>
        <v>402540.43143575999</v>
      </c>
    </row>
    <row r="217" spans="1:4" x14ac:dyDescent="0.25">
      <c r="A217" s="4">
        <v>43</v>
      </c>
      <c r="B217" s="40">
        <v>24654.17</v>
      </c>
      <c r="C217" s="41">
        <f t="shared" si="12"/>
        <v>34290.523540369992</v>
      </c>
      <c r="D217" s="40">
        <f t="shared" si="13"/>
        <v>411486.2824844399</v>
      </c>
    </row>
    <row r="218" spans="1:4" x14ac:dyDescent="0.25">
      <c r="A218" s="4">
        <v>44</v>
      </c>
      <c r="B218" s="40">
        <v>25205.03</v>
      </c>
      <c r="C218" s="41">
        <f t="shared" si="12"/>
        <v>35056.693230829995</v>
      </c>
      <c r="D218" s="40">
        <f t="shared" si="13"/>
        <v>420680.31876995997</v>
      </c>
    </row>
    <row r="219" spans="1:4" x14ac:dyDescent="0.25">
      <c r="A219" s="4">
        <v>45</v>
      </c>
      <c r="B219" s="40">
        <v>25770.92</v>
      </c>
      <c r="C219" s="41">
        <f t="shared" si="12"/>
        <v>35843.767562119996</v>
      </c>
      <c r="D219" s="40">
        <f t="shared" si="13"/>
        <v>430125.21074543998</v>
      </c>
    </row>
    <row r="220" spans="1:4" x14ac:dyDescent="0.25">
      <c r="A220" s="4">
        <v>46</v>
      </c>
      <c r="B220" s="40">
        <v>26352.400000000001</v>
      </c>
      <c r="C220" s="41">
        <f t="shared" si="12"/>
        <v>36652.5254164</v>
      </c>
      <c r="D220" s="40">
        <f t="shared" si="13"/>
        <v>439830.30499680003</v>
      </c>
    </row>
    <row r="221" spans="1:4" x14ac:dyDescent="0.25">
      <c r="A221" s="4">
        <v>47</v>
      </c>
      <c r="B221" s="40">
        <v>26821.51</v>
      </c>
      <c r="C221" s="41">
        <f t="shared" si="12"/>
        <v>37304.992220109998</v>
      </c>
      <c r="D221" s="40">
        <f t="shared" si="13"/>
        <v>447659.90664131998</v>
      </c>
    </row>
    <row r="222" spans="1:4" x14ac:dyDescent="0.25">
      <c r="A222" s="4">
        <v>48</v>
      </c>
      <c r="B222" s="40">
        <v>28054.39</v>
      </c>
      <c r="C222" s="41">
        <f t="shared" si="12"/>
        <v>39019.756929789997</v>
      </c>
      <c r="D222" s="40">
        <f t="shared" si="13"/>
        <v>468237.08315748</v>
      </c>
    </row>
    <row r="223" spans="1:4" x14ac:dyDescent="0.25">
      <c r="A223" s="4">
        <v>49</v>
      </c>
      <c r="B223" s="40">
        <v>29937.17</v>
      </c>
      <c r="C223" s="41">
        <f t="shared" si="12"/>
        <v>41638.442203369996</v>
      </c>
      <c r="D223" s="40">
        <f t="shared" si="13"/>
        <v>499661.30644043995</v>
      </c>
    </row>
    <row r="224" spans="1:4" x14ac:dyDescent="0.25">
      <c r="A224" s="4">
        <v>50</v>
      </c>
      <c r="B224" s="40">
        <v>32026.99</v>
      </c>
      <c r="C224" s="41">
        <f t="shared" si="12"/>
        <v>44545.091338389997</v>
      </c>
      <c r="D224" s="40">
        <f t="shared" si="13"/>
        <v>534541.09606067999</v>
      </c>
    </row>
    <row r="225" spans="1:4" x14ac:dyDescent="0.25">
      <c r="A225" s="4">
        <v>51</v>
      </c>
      <c r="B225" s="40">
        <v>35376.15</v>
      </c>
      <c r="C225" s="41">
        <f t="shared" si="12"/>
        <v>49203.307365150002</v>
      </c>
      <c r="D225" s="40">
        <f t="shared" si="13"/>
        <v>590439.68838179996</v>
      </c>
    </row>
    <row r="226" spans="1:4" x14ac:dyDescent="0.25">
      <c r="A226" s="4">
        <v>52</v>
      </c>
      <c r="B226" s="40">
        <v>40253.68</v>
      </c>
      <c r="C226" s="41">
        <f t="shared" si="12"/>
        <v>55987.273618479994</v>
      </c>
      <c r="D226" s="40">
        <f t="shared" si="13"/>
        <v>671847.28342175996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Jesper Fischer Møller</cp:lastModifiedBy>
  <cp:lastPrinted>2019-06-22T09:46:28Z</cp:lastPrinted>
  <dcterms:created xsi:type="dcterms:W3CDTF">2015-09-17T17:18:27Z</dcterms:created>
  <dcterms:modified xsi:type="dcterms:W3CDTF">2019-09-17T06:33:31Z</dcterms:modified>
</cp:coreProperties>
</file>